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ЭтаКнига" defaultThemeVersion="124226"/>
  <mc:AlternateContent xmlns:mc="http://schemas.openxmlformats.org/markup-compatibility/2006">
    <mc:Choice Requires="x15">
      <x15ac:absPath xmlns:x15ac="http://schemas.microsoft.com/office/spreadsheetml/2010/11/ac" url="\\192.168.0.8\net$\3.Бюджетный отдел\Исполнение бюджета\Исполнение 1 полугодие\"/>
    </mc:Choice>
  </mc:AlternateContent>
  <xr:revisionPtr revIDLastSave="0" documentId="13_ncr:1_{618143A9-2290-49AF-9DCC-61104FF53B25}" xr6:coauthVersionLast="47" xr6:coauthVersionMax="47" xr10:uidLastSave="{00000000-0000-0000-0000-000000000000}"/>
  <bookViews>
    <workbookView xWindow="-110" yWindow="-110" windowWidth="19420" windowHeight="10420" xr2:uid="{00000000-000D-0000-FFFF-FFFF00000000}"/>
  </bookViews>
  <sheets>
    <sheet name="Прил.3-2024г.  " sheetId="17" r:id="rId1"/>
    <sheet name="Прил.7,-2024г." sheetId="8" r:id="rId2"/>
    <sheet name="СРАВНЕНИЕ1" sheetId="24" state="hidden" r:id="rId3"/>
  </sheets>
  <definedNames>
    <definedName name="_xlnm._FilterDatabase" localSheetId="0" hidden="1">'Прил.3-2024г.  '!$A$9:$F$677</definedName>
    <definedName name="_xlnm._FilterDatabase" localSheetId="2" hidden="1">СРАВНЕНИЕ1!$A$7:$G$522</definedName>
  </definedNames>
  <calcPr calcId="191029"/>
</workbook>
</file>

<file path=xl/calcChain.xml><?xml version="1.0" encoding="utf-8"?>
<calcChain xmlns="http://schemas.openxmlformats.org/spreadsheetml/2006/main">
  <c r="F27" i="8" l="1"/>
  <c r="E27" i="8"/>
  <c r="G27" i="8" s="1"/>
  <c r="G12" i="8"/>
  <c r="G13" i="8"/>
  <c r="G14" i="8"/>
  <c r="G15" i="8"/>
  <c r="G16" i="8"/>
  <c r="G17" i="8"/>
  <c r="G18" i="8"/>
  <c r="G19" i="8"/>
  <c r="G20" i="8"/>
  <c r="G21" i="8"/>
  <c r="G22" i="8"/>
  <c r="G23" i="8"/>
  <c r="G24" i="8"/>
  <c r="G25" i="8"/>
  <c r="G26" i="8"/>
  <c r="G11" i="8"/>
  <c r="H314" i="17"/>
  <c r="H232" i="17"/>
  <c r="H230" i="17"/>
  <c r="I233" i="17"/>
  <c r="I229" i="17"/>
  <c r="I231" i="17"/>
  <c r="I145" i="17"/>
  <c r="I101" i="17"/>
  <c r="I41" i="17"/>
  <c r="I603" i="17"/>
  <c r="H602" i="17"/>
  <c r="G602" i="17"/>
  <c r="F602" i="17"/>
  <c r="I439" i="17"/>
  <c r="H438" i="17"/>
  <c r="G438" i="17"/>
  <c r="F438" i="17"/>
  <c r="I438" i="17" l="1"/>
  <c r="I602" i="17"/>
  <c r="I315" i="17" l="1"/>
  <c r="G314" i="17"/>
  <c r="I314" i="17" s="1"/>
  <c r="F314" i="17"/>
  <c r="I311" i="17"/>
  <c r="H310" i="17"/>
  <c r="G310" i="17"/>
  <c r="F310" i="17"/>
  <c r="I310" i="17" l="1"/>
  <c r="F230" i="17" l="1"/>
  <c r="F232" i="17"/>
  <c r="G230" i="17"/>
  <c r="I230" i="17" s="1"/>
  <c r="G232" i="17"/>
  <c r="I232" i="17" s="1"/>
  <c r="H227" i="17"/>
  <c r="G227" i="17"/>
  <c r="H144" i="17"/>
  <c r="G144" i="17"/>
  <c r="G143" i="17" s="1"/>
  <c r="F144" i="17"/>
  <c r="F143" i="17" s="1"/>
  <c r="H100" i="17"/>
  <c r="G100" i="17"/>
  <c r="F100" i="17"/>
  <c r="H40" i="17"/>
  <c r="H39" i="17" s="1"/>
  <c r="G40" i="17"/>
  <c r="F40" i="17"/>
  <c r="F39" i="17" s="1"/>
  <c r="I15" i="17"/>
  <c r="I17" i="17"/>
  <c r="I21" i="17"/>
  <c r="I23" i="17"/>
  <c r="I24" i="17"/>
  <c r="I26" i="17"/>
  <c r="I33" i="17"/>
  <c r="I35" i="17"/>
  <c r="I38" i="17"/>
  <c r="I45" i="17"/>
  <c r="I50" i="17"/>
  <c r="I53" i="17"/>
  <c r="I56" i="17"/>
  <c r="I62" i="17"/>
  <c r="I66" i="17"/>
  <c r="I70" i="17"/>
  <c r="I73" i="17"/>
  <c r="I74" i="17"/>
  <c r="I80" i="17"/>
  <c r="I85" i="17"/>
  <c r="I87" i="17"/>
  <c r="I91" i="17"/>
  <c r="I94" i="17"/>
  <c r="I96" i="17"/>
  <c r="I103" i="17"/>
  <c r="I105" i="17"/>
  <c r="I107" i="17"/>
  <c r="I109" i="17"/>
  <c r="I111" i="17"/>
  <c r="I116" i="17"/>
  <c r="I117" i="17"/>
  <c r="I123" i="17"/>
  <c r="I125" i="17"/>
  <c r="I127" i="17"/>
  <c r="I132" i="17"/>
  <c r="I134" i="17"/>
  <c r="I136" i="17"/>
  <c r="I141" i="17"/>
  <c r="I142" i="17"/>
  <c r="I150" i="17"/>
  <c r="I153" i="17"/>
  <c r="I158" i="17"/>
  <c r="I161" i="17"/>
  <c r="I163" i="17"/>
  <c r="I165" i="17"/>
  <c r="I170" i="17"/>
  <c r="I174" i="17"/>
  <c r="I179" i="17"/>
  <c r="I182" i="17"/>
  <c r="I185" i="17"/>
  <c r="I189" i="17"/>
  <c r="I196" i="17"/>
  <c r="I200" i="17"/>
  <c r="I202" i="17"/>
  <c r="I208" i="17"/>
  <c r="I212" i="17"/>
  <c r="I214" i="17"/>
  <c r="I216" i="17"/>
  <c r="I218" i="17"/>
  <c r="I226" i="17"/>
  <c r="I235" i="17"/>
  <c r="I238" i="17"/>
  <c r="I241" i="17"/>
  <c r="I242" i="17"/>
  <c r="I247" i="17"/>
  <c r="I249" i="17"/>
  <c r="I252" i="17"/>
  <c r="I254" i="17"/>
  <c r="I256" i="17"/>
  <c r="I258" i="17"/>
  <c r="I260" i="17"/>
  <c r="I262" i="17"/>
  <c r="I266" i="17"/>
  <c r="I268" i="17"/>
  <c r="I272" i="17"/>
  <c r="I275" i="17"/>
  <c r="I277" i="17"/>
  <c r="I284" i="17"/>
  <c r="I286" i="17"/>
  <c r="I290" i="17"/>
  <c r="I293" i="17"/>
  <c r="I298" i="17"/>
  <c r="I302" i="17"/>
  <c r="I308" i="17"/>
  <c r="I313" i="17"/>
  <c r="I317" i="17"/>
  <c r="I322" i="17"/>
  <c r="I323" i="17"/>
  <c r="I326" i="17"/>
  <c r="I327" i="17"/>
  <c r="I330" i="17"/>
  <c r="I332" i="17"/>
  <c r="I338" i="17"/>
  <c r="I343" i="17"/>
  <c r="I345" i="17"/>
  <c r="I347" i="17"/>
  <c r="I349" i="17"/>
  <c r="I355" i="17"/>
  <c r="I357" i="17"/>
  <c r="I359" i="17"/>
  <c r="I361" i="17"/>
  <c r="I363" i="17"/>
  <c r="I366" i="17"/>
  <c r="I368" i="17"/>
  <c r="I370" i="17"/>
  <c r="I372" i="17"/>
  <c r="I374" i="17"/>
  <c r="I377" i="17"/>
  <c r="I379" i="17"/>
  <c r="I383" i="17"/>
  <c r="I386" i="17"/>
  <c r="I393" i="17"/>
  <c r="I397" i="17"/>
  <c r="I399" i="17"/>
  <c r="I401" i="17"/>
  <c r="I403" i="17"/>
  <c r="I406" i="17"/>
  <c r="I410" i="17"/>
  <c r="I412" i="17"/>
  <c r="I414" i="17"/>
  <c r="I416" i="17"/>
  <c r="I418" i="17"/>
  <c r="I423" i="17"/>
  <c r="I428" i="17"/>
  <c r="I429" i="17"/>
  <c r="I431" i="17"/>
  <c r="I432" i="17"/>
  <c r="I434" i="17"/>
  <c r="I441" i="17"/>
  <c r="I443" i="17"/>
  <c r="I448" i="17"/>
  <c r="I450" i="17"/>
  <c r="I452" i="17"/>
  <c r="I454" i="17"/>
  <c r="I456" i="17"/>
  <c r="I458" i="17"/>
  <c r="I461" i="17"/>
  <c r="I463" i="17"/>
  <c r="I465" i="17"/>
  <c r="I470" i="17"/>
  <c r="I473" i="17"/>
  <c r="I475" i="17"/>
  <c r="I476" i="17"/>
  <c r="I478" i="17"/>
  <c r="I480" i="17"/>
  <c r="I482" i="17"/>
  <c r="I485" i="17"/>
  <c r="I487" i="17"/>
  <c r="I489" i="17"/>
  <c r="I491" i="17"/>
  <c r="I493" i="17"/>
  <c r="I497" i="17"/>
  <c r="I499" i="17"/>
  <c r="I500" i="17"/>
  <c r="I502" i="17"/>
  <c r="I503" i="17"/>
  <c r="I507" i="17"/>
  <c r="I510" i="17"/>
  <c r="I514" i="17"/>
  <c r="I516" i="17"/>
  <c r="I519" i="17"/>
  <c r="I527" i="17"/>
  <c r="I529" i="17"/>
  <c r="I531" i="17"/>
  <c r="I536" i="17"/>
  <c r="I538" i="17"/>
  <c r="I540" i="17"/>
  <c r="I542" i="17"/>
  <c r="I546" i="17"/>
  <c r="I548" i="17"/>
  <c r="I550" i="17"/>
  <c r="I557" i="17"/>
  <c r="I558" i="17"/>
  <c r="I561" i="17"/>
  <c r="I563" i="17"/>
  <c r="I569" i="17"/>
  <c r="I574" i="17"/>
  <c r="I575" i="17"/>
  <c r="I577" i="17"/>
  <c r="I578" i="17"/>
  <c r="I580" i="17"/>
  <c r="I581" i="17"/>
  <c r="I583" i="17"/>
  <c r="I585" i="17"/>
  <c r="I587" i="17"/>
  <c r="I593" i="17"/>
  <c r="I595" i="17"/>
  <c r="I598" i="17"/>
  <c r="I605" i="17"/>
  <c r="I612" i="17"/>
  <c r="I617" i="17"/>
  <c r="I622" i="17"/>
  <c r="I625" i="17"/>
  <c r="I626" i="17"/>
  <c r="I628" i="17"/>
  <c r="I629" i="17"/>
  <c r="I635" i="17"/>
  <c r="I637" i="17"/>
  <c r="I639" i="17"/>
  <c r="I643" i="17"/>
  <c r="I644" i="17"/>
  <c r="I645" i="17"/>
  <c r="I646" i="17"/>
  <c r="I648" i="17"/>
  <c r="I649" i="17"/>
  <c r="I651" i="17"/>
  <c r="I652" i="17"/>
  <c r="I654" i="17"/>
  <c r="I656" i="17"/>
  <c r="I659" i="17"/>
  <c r="I670" i="17"/>
  <c r="I675" i="17"/>
  <c r="H16" i="17"/>
  <c r="G16" i="17"/>
  <c r="F16" i="17"/>
  <c r="I100" i="17" l="1"/>
  <c r="H143" i="17"/>
  <c r="I143" i="17" s="1"/>
  <c r="I144" i="17"/>
  <c r="G39" i="17"/>
  <c r="I40" i="17"/>
  <c r="I16" i="17"/>
  <c r="I39" i="17" l="1"/>
  <c r="H674" i="17"/>
  <c r="H669" i="17"/>
  <c r="H664" i="17"/>
  <c r="H662" i="17"/>
  <c r="H658" i="17"/>
  <c r="H655" i="17"/>
  <c r="H653" i="17"/>
  <c r="H650" i="17"/>
  <c r="H647" i="17"/>
  <c r="H642" i="17"/>
  <c r="H638" i="17"/>
  <c r="H636" i="17"/>
  <c r="H634" i="17"/>
  <c r="H627" i="17"/>
  <c r="H624" i="17"/>
  <c r="H621" i="17"/>
  <c r="H616" i="17"/>
  <c r="H613" i="17"/>
  <c r="H611" i="17"/>
  <c r="H608" i="17"/>
  <c r="H604" i="17"/>
  <c r="H601" i="17" s="1"/>
  <c r="H597" i="17"/>
  <c r="H594" i="17"/>
  <c r="H592" i="17"/>
  <c r="H590" i="17"/>
  <c r="H586" i="17"/>
  <c r="H584" i="17"/>
  <c r="H582" i="17"/>
  <c r="H579" i="17"/>
  <c r="H576" i="17"/>
  <c r="H573" i="17"/>
  <c r="H568" i="17"/>
  <c r="H562" i="17"/>
  <c r="H560" i="17"/>
  <c r="H556" i="17"/>
  <c r="H551" i="17"/>
  <c r="H549" i="17"/>
  <c r="H547" i="17"/>
  <c r="H545" i="17"/>
  <c r="H543" i="17"/>
  <c r="H541" i="17"/>
  <c r="H539" i="17"/>
  <c r="H537" i="17"/>
  <c r="H534" i="17"/>
  <c r="H530" i="17"/>
  <c r="H528" i="17"/>
  <c r="H526" i="17"/>
  <c r="H524" i="17"/>
  <c r="H518" i="17"/>
  <c r="H515" i="17"/>
  <c r="H513" i="17"/>
  <c r="H509" i="17"/>
  <c r="H506" i="17"/>
  <c r="H501" i="17"/>
  <c r="H498" i="17"/>
  <c r="H495" i="17"/>
  <c r="H492" i="17"/>
  <c r="H490" i="17"/>
  <c r="H488" i="17"/>
  <c r="H486" i="17"/>
  <c r="H484" i="17"/>
  <c r="H481" i="17"/>
  <c r="H479" i="17"/>
  <c r="H477" i="17"/>
  <c r="H474" i="17"/>
  <c r="H472" i="17"/>
  <c r="H469" i="17"/>
  <c r="H464" i="17"/>
  <c r="H462" i="17"/>
  <c r="H460" i="17"/>
  <c r="H457" i="17"/>
  <c r="H455" i="17"/>
  <c r="H453" i="17"/>
  <c r="H451" i="17"/>
  <c r="H449" i="17"/>
  <c r="H447" i="17"/>
  <c r="H442" i="17"/>
  <c r="H440" i="17"/>
  <c r="H436" i="17"/>
  <c r="H433" i="17"/>
  <c r="H430" i="17"/>
  <c r="H427" i="17"/>
  <c r="H422" i="17"/>
  <c r="H419" i="17"/>
  <c r="H417" i="17"/>
  <c r="H415" i="17"/>
  <c r="H413" i="17"/>
  <c r="H411" i="17"/>
  <c r="H409" i="17"/>
  <c r="H407" i="17"/>
  <c r="H405" i="17"/>
  <c r="H402" i="17"/>
  <c r="H400" i="17"/>
  <c r="H398" i="17"/>
  <c r="H396" i="17"/>
  <c r="H394" i="17"/>
  <c r="H392" i="17"/>
  <c r="H390" i="17"/>
  <c r="H385" i="17"/>
  <c r="H382" i="17"/>
  <c r="H378" i="17"/>
  <c r="H376" i="17"/>
  <c r="H373" i="17"/>
  <c r="H371" i="17"/>
  <c r="H369" i="17"/>
  <c r="H367" i="17"/>
  <c r="H365" i="17"/>
  <c r="H362" i="17"/>
  <c r="H360" i="17"/>
  <c r="H358" i="17"/>
  <c r="H356" i="17"/>
  <c r="H354" i="17"/>
  <c r="H348" i="17"/>
  <c r="H346" i="17"/>
  <c r="H344" i="17"/>
  <c r="H342" i="17"/>
  <c r="H337" i="17"/>
  <c r="H331" i="17"/>
  <c r="H329" i="17"/>
  <c r="H325" i="17"/>
  <c r="H321" i="17"/>
  <c r="H316" i="17"/>
  <c r="H312" i="17"/>
  <c r="H307" i="17"/>
  <c r="H305" i="17"/>
  <c r="H303" i="17"/>
  <c r="H301" i="17"/>
  <c r="H299" i="17"/>
  <c r="H297" i="17"/>
  <c r="H294" i="17"/>
  <c r="H292" i="17"/>
  <c r="H289" i="17"/>
  <c r="H285" i="17"/>
  <c r="H283" i="17"/>
  <c r="H281" i="17"/>
  <c r="H276" i="17"/>
  <c r="H274" i="17"/>
  <c r="H271" i="17"/>
  <c r="H267" i="17"/>
  <c r="H264" i="17"/>
  <c r="H261" i="17"/>
  <c r="H259" i="17"/>
  <c r="H257" i="17"/>
  <c r="H255" i="17"/>
  <c r="H253" i="17"/>
  <c r="H250" i="17"/>
  <c r="H248" i="17"/>
  <c r="H246" i="17"/>
  <c r="H239" i="17"/>
  <c r="H237" i="17"/>
  <c r="H234" i="17"/>
  <c r="H225" i="17"/>
  <c r="H223" i="17"/>
  <c r="H217" i="17"/>
  <c r="H215" i="17"/>
  <c r="H213" i="17"/>
  <c r="H211" i="17"/>
  <c r="H207" i="17"/>
  <c r="H205" i="17"/>
  <c r="H203" i="17"/>
  <c r="H201" i="17"/>
  <c r="H199" i="17"/>
  <c r="H195" i="17"/>
  <c r="H192" i="17"/>
  <c r="H188" i="17"/>
  <c r="H184" i="17"/>
  <c r="H181" i="17"/>
  <c r="H178" i="17"/>
  <c r="H173" i="17"/>
  <c r="H169" i="17"/>
  <c r="H164" i="17"/>
  <c r="H162" i="17"/>
  <c r="H160" i="17"/>
  <c r="H157" i="17"/>
  <c r="H152" i="17"/>
  <c r="H149" i="17"/>
  <c r="H140" i="17"/>
  <c r="H137" i="17"/>
  <c r="H135" i="17"/>
  <c r="H133" i="17"/>
  <c r="H131" i="17"/>
  <c r="H129" i="17"/>
  <c r="H126" i="17"/>
  <c r="H124" i="17"/>
  <c r="H122" i="17"/>
  <c r="H115" i="17"/>
  <c r="H110" i="17"/>
  <c r="H108" i="17"/>
  <c r="H106" i="17"/>
  <c r="H104" i="17"/>
  <c r="H102" i="17"/>
  <c r="H98" i="17"/>
  <c r="H95" i="17"/>
  <c r="H93" i="17"/>
  <c r="H90" i="17"/>
  <c r="H86" i="17"/>
  <c r="H84" i="17"/>
  <c r="H81" i="17"/>
  <c r="H77" i="17"/>
  <c r="H72" i="17"/>
  <c r="H69" i="17"/>
  <c r="H65" i="17"/>
  <c r="H61" i="17"/>
  <c r="H59" i="17"/>
  <c r="H54" i="17"/>
  <c r="H52" i="17"/>
  <c r="H48" i="17"/>
  <c r="H44" i="17"/>
  <c r="H37" i="17"/>
  <c r="H34" i="17"/>
  <c r="H30" i="17"/>
  <c r="H25" i="17"/>
  <c r="H22" i="17"/>
  <c r="H20" i="17"/>
  <c r="H14" i="17"/>
  <c r="G674" i="17"/>
  <c r="G673" i="17" s="1"/>
  <c r="G672" i="17" s="1"/>
  <c r="G671" i="17" s="1"/>
  <c r="G669" i="17"/>
  <c r="G668" i="17" s="1"/>
  <c r="G667" i="17" s="1"/>
  <c r="G666" i="17" s="1"/>
  <c r="G665" i="17"/>
  <c r="G663" i="17"/>
  <c r="G658" i="17"/>
  <c r="G657" i="17" s="1"/>
  <c r="G655" i="17"/>
  <c r="G653" i="17"/>
  <c r="G650" i="17"/>
  <c r="G647" i="17"/>
  <c r="G642" i="17"/>
  <c r="G638" i="17"/>
  <c r="G636" i="17"/>
  <c r="G634" i="17"/>
  <c r="G627" i="17"/>
  <c r="G624" i="17"/>
  <c r="G621" i="17"/>
  <c r="G620" i="17" s="1"/>
  <c r="G616" i="17"/>
  <c r="G615" i="17" s="1"/>
  <c r="G614" i="17"/>
  <c r="G611" i="17"/>
  <c r="G609" i="17"/>
  <c r="G604" i="17"/>
  <c r="G597" i="17"/>
  <c r="G596" i="17" s="1"/>
  <c r="G594" i="17"/>
  <c r="G592" i="17"/>
  <c r="G591" i="17"/>
  <c r="G586" i="17"/>
  <c r="G584" i="17"/>
  <c r="G582" i="17"/>
  <c r="G579" i="17"/>
  <c r="G576" i="17"/>
  <c r="G573" i="17"/>
  <c r="G568" i="17"/>
  <c r="G567" i="17" s="1"/>
  <c r="G566" i="17" s="1"/>
  <c r="G565" i="17" s="1"/>
  <c r="G562" i="17"/>
  <c r="G560" i="17"/>
  <c r="G556" i="17"/>
  <c r="G555" i="17" s="1"/>
  <c r="G554" i="17" s="1"/>
  <c r="G552" i="17"/>
  <c r="G549" i="17"/>
  <c r="G547" i="17"/>
  <c r="G545" i="17"/>
  <c r="G544" i="17"/>
  <c r="G541" i="17"/>
  <c r="G539" i="17"/>
  <c r="G537" i="17"/>
  <c r="G535" i="17"/>
  <c r="G533" i="17"/>
  <c r="I533" i="17" s="1"/>
  <c r="G532" i="17"/>
  <c r="I532" i="17" s="1"/>
  <c r="G528" i="17"/>
  <c r="G526" i="17"/>
  <c r="G525" i="17"/>
  <c r="G518" i="17"/>
  <c r="G517" i="17" s="1"/>
  <c r="G515" i="17"/>
  <c r="G513" i="17"/>
  <c r="G509" i="17"/>
  <c r="G508" i="17" s="1"/>
  <c r="G506" i="17"/>
  <c r="G505" i="17" s="1"/>
  <c r="G501" i="17"/>
  <c r="G498" i="17"/>
  <c r="G496" i="17"/>
  <c r="G492" i="17"/>
  <c r="G490" i="17"/>
  <c r="G488" i="17"/>
  <c r="G486" i="17"/>
  <c r="G484" i="17"/>
  <c r="G481" i="17"/>
  <c r="G479" i="17"/>
  <c r="G477" i="17"/>
  <c r="G474" i="17"/>
  <c r="G472" i="17"/>
  <c r="G469" i="17"/>
  <c r="G468" i="17" s="1"/>
  <c r="G464" i="17"/>
  <c r="G462" i="17"/>
  <c r="G460" i="17"/>
  <c r="G457" i="17"/>
  <c r="G455" i="17"/>
  <c r="G453" i="17"/>
  <c r="G451" i="17"/>
  <c r="G449" i="17"/>
  <c r="G447" i="17"/>
  <c r="G442" i="17"/>
  <c r="G440" i="17"/>
  <c r="G437" i="17"/>
  <c r="G433" i="17"/>
  <c r="G430" i="17"/>
  <c r="G427" i="17"/>
  <c r="G422" i="17"/>
  <c r="G421" i="17" s="1"/>
  <c r="G420" i="17"/>
  <c r="G417" i="17"/>
  <c r="G415" i="17"/>
  <c r="G413" i="17"/>
  <c r="G411" i="17"/>
  <c r="G409" i="17"/>
  <c r="G408" i="17"/>
  <c r="G405" i="17"/>
  <c r="G402" i="17"/>
  <c r="G400" i="17"/>
  <c r="G398" i="17"/>
  <c r="G396" i="17"/>
  <c r="G395" i="17"/>
  <c r="G392" i="17"/>
  <c r="G391" i="17"/>
  <c r="I391" i="17" s="1"/>
  <c r="G385" i="17"/>
  <c r="G384" i="17" s="1"/>
  <c r="G382" i="17"/>
  <c r="G381" i="17" s="1"/>
  <c r="G380" i="17" s="1"/>
  <c r="G378" i="17"/>
  <c r="G376" i="17"/>
  <c r="G373" i="17"/>
  <c r="G371" i="17"/>
  <c r="G369" i="17"/>
  <c r="G367" i="17"/>
  <c r="G365" i="17"/>
  <c r="G362" i="17"/>
  <c r="G360" i="17"/>
  <c r="G358" i="17"/>
  <c r="G356" i="17"/>
  <c r="G354" i="17"/>
  <c r="G348" i="17"/>
  <c r="G346" i="17"/>
  <c r="G344" i="17"/>
  <c r="G342" i="17"/>
  <c r="G337" i="17"/>
  <c r="G336" i="17" s="1"/>
  <c r="G335" i="17" s="1"/>
  <c r="G334" i="17" s="1"/>
  <c r="G331" i="17"/>
  <c r="G329" i="17"/>
  <c r="G325" i="17"/>
  <c r="G324" i="17" s="1"/>
  <c r="G321" i="17"/>
  <c r="G320" i="17" s="1"/>
  <c r="G316" i="17"/>
  <c r="G312" i="17"/>
  <c r="G307" i="17"/>
  <c r="G306" i="17"/>
  <c r="G304" i="17"/>
  <c r="G301" i="17"/>
  <c r="G297" i="17"/>
  <c r="G296" i="17"/>
  <c r="I296" i="17" s="1"/>
  <c r="I295" i="17"/>
  <c r="G292" i="17"/>
  <c r="G289" i="17"/>
  <c r="G288" i="17" s="1"/>
  <c r="G287" i="17" s="1"/>
  <c r="G285" i="17"/>
  <c r="G283" i="17"/>
  <c r="G282" i="17"/>
  <c r="G276" i="17"/>
  <c r="G274" i="17"/>
  <c r="G271" i="17"/>
  <c r="G270" i="17" s="1"/>
  <c r="G269" i="17"/>
  <c r="G265" i="17"/>
  <c r="I265" i="17" s="1"/>
  <c r="G261" i="17"/>
  <c r="G259" i="17"/>
  <c r="G257" i="17"/>
  <c r="G255" i="17"/>
  <c r="G253" i="17"/>
  <c r="G251" i="17"/>
  <c r="G248" i="17"/>
  <c r="G246" i="17"/>
  <c r="G240" i="17"/>
  <c r="G237" i="17"/>
  <c r="G234" i="17"/>
  <c r="G225" i="17"/>
  <c r="G224" i="17"/>
  <c r="G217" i="17"/>
  <c r="G215" i="17"/>
  <c r="G213" i="17"/>
  <c r="G211" i="17"/>
  <c r="G207" i="17"/>
  <c r="G206" i="17"/>
  <c r="I206" i="17" s="1"/>
  <c r="G204" i="17"/>
  <c r="G201" i="17"/>
  <c r="G199" i="17"/>
  <c r="G195" i="17"/>
  <c r="G194" i="17" s="1"/>
  <c r="G193" i="17"/>
  <c r="G188" i="17"/>
  <c r="G187" i="17" s="1"/>
  <c r="G184" i="17"/>
  <c r="G183" i="17" s="1"/>
  <c r="G181" i="17"/>
  <c r="G180" i="17" s="1"/>
  <c r="G178" i="17"/>
  <c r="G177" i="17" s="1"/>
  <c r="G173" i="17"/>
  <c r="G172" i="17" s="1"/>
  <c r="G171" i="17" s="1"/>
  <c r="G169" i="17"/>
  <c r="G168" i="17" s="1"/>
  <c r="G167" i="17" s="1"/>
  <c r="G166" i="17" s="1"/>
  <c r="G164" i="17"/>
  <c r="G162" i="17"/>
  <c r="G160" i="17"/>
  <c r="G157" i="17"/>
  <c r="G156" i="17" s="1"/>
  <c r="G152" i="17"/>
  <c r="G151" i="17" s="1"/>
  <c r="G149" i="17"/>
  <c r="G148" i="17" s="1"/>
  <c r="G147" i="17" s="1"/>
  <c r="G140" i="17"/>
  <c r="G139" i="17" s="1"/>
  <c r="I138" i="17"/>
  <c r="G135" i="17"/>
  <c r="G133" i="17"/>
  <c r="G131" i="17"/>
  <c r="G126" i="17"/>
  <c r="G124" i="17"/>
  <c r="G122" i="17"/>
  <c r="G115" i="17"/>
  <c r="G114" i="17" s="1"/>
  <c r="G113" i="17" s="1"/>
  <c r="G112" i="17" s="1"/>
  <c r="G110" i="17"/>
  <c r="G108" i="17"/>
  <c r="G106" i="17"/>
  <c r="G104" i="17"/>
  <c r="G102" i="17"/>
  <c r="G99" i="17"/>
  <c r="G95" i="17"/>
  <c r="G93" i="17"/>
  <c r="G90" i="17"/>
  <c r="G89" i="17" s="1"/>
  <c r="G86" i="17"/>
  <c r="G84" i="17"/>
  <c r="G82" i="17"/>
  <c r="I82" i="17" s="1"/>
  <c r="G79" i="17"/>
  <c r="I79" i="17" s="1"/>
  <c r="G78" i="17"/>
  <c r="G72" i="17"/>
  <c r="G71" i="17" s="1"/>
  <c r="G69" i="17"/>
  <c r="G68" i="17" s="1"/>
  <c r="G65" i="17"/>
  <c r="G64" i="17" s="1"/>
  <c r="G63" i="17" s="1"/>
  <c r="G61" i="17"/>
  <c r="G60" i="17"/>
  <c r="G55" i="17"/>
  <c r="G52" i="17"/>
  <c r="G49" i="17"/>
  <c r="G44" i="17"/>
  <c r="G43" i="17" s="1"/>
  <c r="G42" i="17" s="1"/>
  <c r="G37" i="17"/>
  <c r="G36" i="17"/>
  <c r="G32" i="17"/>
  <c r="G31" i="17"/>
  <c r="I31" i="17" s="1"/>
  <c r="G25" i="17"/>
  <c r="G22" i="17"/>
  <c r="G20" i="17"/>
  <c r="G14" i="17"/>
  <c r="H309" i="17" l="1"/>
  <c r="G601" i="17"/>
  <c r="G600" i="17" s="1"/>
  <c r="H222" i="17"/>
  <c r="H435" i="17"/>
  <c r="G309" i="17"/>
  <c r="H97" i="17"/>
  <c r="G205" i="17"/>
  <c r="I205" i="17" s="1"/>
  <c r="G137" i="17"/>
  <c r="I137" i="17" s="1"/>
  <c r="G273" i="17"/>
  <c r="G390" i="17"/>
  <c r="I390" i="17" s="1"/>
  <c r="G81" i="17"/>
  <c r="I81" i="17" s="1"/>
  <c r="I20" i="17"/>
  <c r="I162" i="17"/>
  <c r="I217" i="17"/>
  <c r="I257" i="17"/>
  <c r="I274" i="17"/>
  <c r="I292" i="17"/>
  <c r="I329" i="17"/>
  <c r="I348" i="17"/>
  <c r="I365" i="17"/>
  <c r="I378" i="17"/>
  <c r="I396" i="17"/>
  <c r="I409" i="17"/>
  <c r="I442" i="17"/>
  <c r="I457" i="17"/>
  <c r="I474" i="17"/>
  <c r="I488" i="17"/>
  <c r="I526" i="17"/>
  <c r="G54" i="17"/>
  <c r="G51" i="17" s="1"/>
  <c r="I55" i="17"/>
  <c r="I86" i="17"/>
  <c r="H183" i="17"/>
  <c r="I183" i="17" s="1"/>
  <c r="I184" i="17"/>
  <c r="I541" i="17"/>
  <c r="I579" i="17"/>
  <c r="G13" i="17"/>
  <c r="G12" i="17" s="1"/>
  <c r="G543" i="17"/>
  <c r="I543" i="17" s="1"/>
  <c r="I544" i="17"/>
  <c r="G662" i="17"/>
  <c r="I662" i="17" s="1"/>
  <c r="I663" i="17"/>
  <c r="I22" i="17"/>
  <c r="H47" i="17"/>
  <c r="H68" i="17"/>
  <c r="I68" i="17" s="1"/>
  <c r="I69" i="17"/>
  <c r="H89" i="17"/>
  <c r="I89" i="17" s="1"/>
  <c r="I90" i="17"/>
  <c r="I106" i="17"/>
  <c r="I126" i="17"/>
  <c r="H139" i="17"/>
  <c r="I139" i="17" s="1"/>
  <c r="I140" i="17"/>
  <c r="I164" i="17"/>
  <c r="H187" i="17"/>
  <c r="I187" i="17" s="1"/>
  <c r="I188" i="17"/>
  <c r="I246" i="17"/>
  <c r="I259" i="17"/>
  <c r="I276" i="17"/>
  <c r="I307" i="17"/>
  <c r="I331" i="17"/>
  <c r="I354" i="17"/>
  <c r="I367" i="17"/>
  <c r="H381" i="17"/>
  <c r="I382" i="17"/>
  <c r="I398" i="17"/>
  <c r="I411" i="17"/>
  <c r="I427" i="17"/>
  <c r="I447" i="17"/>
  <c r="I460" i="17"/>
  <c r="I477" i="17"/>
  <c r="I490" i="17"/>
  <c r="H508" i="17"/>
  <c r="I508" i="17" s="1"/>
  <c r="I509" i="17"/>
  <c r="I528" i="17"/>
  <c r="I560" i="17"/>
  <c r="I582" i="17"/>
  <c r="H596" i="17"/>
  <c r="I596" i="17" s="1"/>
  <c r="I597" i="17"/>
  <c r="H620" i="17"/>
  <c r="I620" i="17" s="1"/>
  <c r="I621" i="17"/>
  <c r="I642" i="17"/>
  <c r="H43" i="17"/>
  <c r="I44" i="17"/>
  <c r="I104" i="17"/>
  <c r="H615" i="17"/>
  <c r="I615" i="17" s="1"/>
  <c r="I616" i="17"/>
  <c r="G34" i="17"/>
  <c r="I34" i="17" s="1"/>
  <c r="I36" i="17"/>
  <c r="G77" i="17"/>
  <c r="I78" i="17"/>
  <c r="G129" i="17"/>
  <c r="I130" i="17"/>
  <c r="G239" i="17"/>
  <c r="I239" i="17" s="1"/>
  <c r="I240" i="17"/>
  <c r="G495" i="17"/>
  <c r="I495" i="17" s="1"/>
  <c r="I496" i="17"/>
  <c r="G512" i="17"/>
  <c r="G511" i="17" s="1"/>
  <c r="G664" i="17"/>
  <c r="I664" i="17" s="1"/>
  <c r="I665" i="17"/>
  <c r="I25" i="17"/>
  <c r="I52" i="17"/>
  <c r="H71" i="17"/>
  <c r="I71" i="17" s="1"/>
  <c r="I72" i="17"/>
  <c r="I93" i="17"/>
  <c r="I108" i="17"/>
  <c r="H148" i="17"/>
  <c r="I149" i="17"/>
  <c r="H168" i="17"/>
  <c r="I169" i="17"/>
  <c r="H191" i="17"/>
  <c r="I207" i="17"/>
  <c r="I225" i="17"/>
  <c r="I248" i="17"/>
  <c r="I261" i="17"/>
  <c r="I297" i="17"/>
  <c r="I312" i="17"/>
  <c r="H336" i="17"/>
  <c r="I337" i="17"/>
  <c r="I356" i="17"/>
  <c r="I369" i="17"/>
  <c r="H384" i="17"/>
  <c r="I384" i="17" s="1"/>
  <c r="I385" i="17"/>
  <c r="I400" i="17"/>
  <c r="I413" i="17"/>
  <c r="I430" i="17"/>
  <c r="I449" i="17"/>
  <c r="I462" i="17"/>
  <c r="I479" i="17"/>
  <c r="I492" i="17"/>
  <c r="I513" i="17"/>
  <c r="I545" i="17"/>
  <c r="I562" i="17"/>
  <c r="I584" i="17"/>
  <c r="I604" i="17"/>
  <c r="I624" i="17"/>
  <c r="I647" i="17"/>
  <c r="H421" i="17"/>
  <c r="I421" i="17" s="1"/>
  <c r="I422" i="17"/>
  <c r="H505" i="17"/>
  <c r="I505" i="17" s="1"/>
  <c r="I506" i="17"/>
  <c r="I594" i="17"/>
  <c r="G299" i="17"/>
  <c r="I299" i="17" s="1"/>
  <c r="I300" i="17"/>
  <c r="G192" i="17"/>
  <c r="G191" i="17" s="1"/>
  <c r="G190" i="17" s="1"/>
  <c r="G186" i="17" s="1"/>
  <c r="I193" i="17"/>
  <c r="G223" i="17"/>
  <c r="I224" i="17"/>
  <c r="G303" i="17"/>
  <c r="I303" i="17" s="1"/>
  <c r="I304" i="17"/>
  <c r="G436" i="17"/>
  <c r="I437" i="17"/>
  <c r="G534" i="17"/>
  <c r="I534" i="17" s="1"/>
  <c r="I535" i="17"/>
  <c r="G608" i="17"/>
  <c r="G607" i="17" s="1"/>
  <c r="I609" i="17"/>
  <c r="I95" i="17"/>
  <c r="I110" i="17"/>
  <c r="I131" i="17"/>
  <c r="H151" i="17"/>
  <c r="I151" i="17" s="1"/>
  <c r="I152" i="17"/>
  <c r="H172" i="17"/>
  <c r="I173" i="17"/>
  <c r="H194" i="17"/>
  <c r="I194" i="17" s="1"/>
  <c r="I195" i="17"/>
  <c r="I211" i="17"/>
  <c r="I283" i="17"/>
  <c r="I316" i="17"/>
  <c r="I342" i="17"/>
  <c r="I358" i="17"/>
  <c r="I371" i="17"/>
  <c r="I402" i="17"/>
  <c r="I415" i="17"/>
  <c r="I433" i="17"/>
  <c r="I451" i="17"/>
  <c r="I464" i="17"/>
  <c r="I481" i="17"/>
  <c r="I515" i="17"/>
  <c r="I547" i="17"/>
  <c r="H567" i="17"/>
  <c r="I568" i="17"/>
  <c r="I586" i="17"/>
  <c r="H607" i="17"/>
  <c r="I627" i="17"/>
  <c r="I650" i="17"/>
  <c r="H668" i="17"/>
  <c r="I669" i="17"/>
  <c r="G30" i="17"/>
  <c r="I30" i="17" s="1"/>
  <c r="I32" i="17"/>
  <c r="I124" i="17"/>
  <c r="I638" i="17"/>
  <c r="G59" i="17"/>
  <c r="I59" i="17" s="1"/>
  <c r="I60" i="17"/>
  <c r="G203" i="17"/>
  <c r="I203" i="17" s="1"/>
  <c r="I204" i="17"/>
  <c r="G48" i="17"/>
  <c r="G47" i="17" s="1"/>
  <c r="I49" i="17"/>
  <c r="G98" i="17"/>
  <c r="I98" i="17" s="1"/>
  <c r="I99" i="17"/>
  <c r="G305" i="17"/>
  <c r="I305" i="17" s="1"/>
  <c r="I306" i="17"/>
  <c r="G394" i="17"/>
  <c r="I394" i="17" s="1"/>
  <c r="I395" i="17"/>
  <c r="G407" i="17"/>
  <c r="I407" i="17" s="1"/>
  <c r="I408" i="17"/>
  <c r="G419" i="17"/>
  <c r="I420" i="17"/>
  <c r="G524" i="17"/>
  <c r="I524" i="17" s="1"/>
  <c r="I525" i="17"/>
  <c r="G590" i="17"/>
  <c r="I590" i="17" s="1"/>
  <c r="I591" i="17"/>
  <c r="H114" i="17"/>
  <c r="I115" i="17"/>
  <c r="I133" i="17"/>
  <c r="H156" i="17"/>
  <c r="I156" i="17" s="1"/>
  <c r="I157" i="17"/>
  <c r="H177" i="17"/>
  <c r="I177" i="17" s="1"/>
  <c r="I178" i="17"/>
  <c r="I199" i="17"/>
  <c r="I213" i="17"/>
  <c r="I234" i="17"/>
  <c r="I253" i="17"/>
  <c r="I285" i="17"/>
  <c r="I301" i="17"/>
  <c r="H320" i="17"/>
  <c r="I320" i="17" s="1"/>
  <c r="I321" i="17"/>
  <c r="I344" i="17"/>
  <c r="I360" i="17"/>
  <c r="I373" i="17"/>
  <c r="I392" i="17"/>
  <c r="I405" i="17"/>
  <c r="I417" i="17"/>
  <c r="I453" i="17"/>
  <c r="H468" i="17"/>
  <c r="I468" i="17" s="1"/>
  <c r="I469" i="17"/>
  <c r="I484" i="17"/>
  <c r="I498" i="17"/>
  <c r="H517" i="17"/>
  <c r="I517" i="17" s="1"/>
  <c r="I518" i="17"/>
  <c r="I537" i="17"/>
  <c r="I549" i="17"/>
  <c r="I573" i="17"/>
  <c r="I611" i="17"/>
  <c r="I634" i="17"/>
  <c r="I653" i="17"/>
  <c r="H673" i="17"/>
  <c r="I674" i="17"/>
  <c r="H64" i="17"/>
  <c r="I65" i="17"/>
  <c r="H555" i="17"/>
  <c r="I556" i="17"/>
  <c r="G267" i="17"/>
  <c r="I267" i="17" s="1"/>
  <c r="I269" i="17"/>
  <c r="G83" i="17"/>
  <c r="I227" i="17"/>
  <c r="I228" i="17"/>
  <c r="G250" i="17"/>
  <c r="I250" i="17" s="1"/>
  <c r="I251" i="17"/>
  <c r="G264" i="17"/>
  <c r="I264" i="17" s="1"/>
  <c r="G281" i="17"/>
  <c r="I281" i="17" s="1"/>
  <c r="I282" i="17"/>
  <c r="G551" i="17"/>
  <c r="I551" i="17" s="1"/>
  <c r="I552" i="17"/>
  <c r="G613" i="17"/>
  <c r="I613" i="17" s="1"/>
  <c r="I614" i="17"/>
  <c r="I14" i="17"/>
  <c r="H13" i="17"/>
  <c r="I37" i="17"/>
  <c r="I61" i="17"/>
  <c r="I84" i="17"/>
  <c r="I102" i="17"/>
  <c r="I122" i="17"/>
  <c r="I135" i="17"/>
  <c r="I160" i="17"/>
  <c r="H180" i="17"/>
  <c r="I180" i="17" s="1"/>
  <c r="I181" i="17"/>
  <c r="I201" i="17"/>
  <c r="I215" i="17"/>
  <c r="I237" i="17"/>
  <c r="I255" i="17"/>
  <c r="H270" i="17"/>
  <c r="I270" i="17" s="1"/>
  <c r="I271" i="17"/>
  <c r="H288" i="17"/>
  <c r="I289" i="17"/>
  <c r="H324" i="17"/>
  <c r="I325" i="17"/>
  <c r="I346" i="17"/>
  <c r="I362" i="17"/>
  <c r="I376" i="17"/>
  <c r="I440" i="17"/>
  <c r="I455" i="17"/>
  <c r="I472" i="17"/>
  <c r="I486" i="17"/>
  <c r="I501" i="17"/>
  <c r="I539" i="17"/>
  <c r="I576" i="17"/>
  <c r="I592" i="17"/>
  <c r="I636" i="17"/>
  <c r="I655" i="17"/>
  <c r="H657" i="17"/>
  <c r="I657" i="17" s="1"/>
  <c r="I658" i="17"/>
  <c r="H51" i="17"/>
  <c r="H236" i="17"/>
  <c r="G146" i="17"/>
  <c r="H58" i="17"/>
  <c r="H280" i="17"/>
  <c r="H426" i="17"/>
  <c r="G328" i="17"/>
  <c r="G530" i="17"/>
  <c r="I530" i="17" s="1"/>
  <c r="G294" i="17"/>
  <c r="G459" i="17"/>
  <c r="H459" i="17"/>
  <c r="H661" i="17"/>
  <c r="G19" i="17"/>
  <c r="G18" i="17" s="1"/>
  <c r="H623" i="17"/>
  <c r="G121" i="17"/>
  <c r="G375" i="17"/>
  <c r="G426" i="17"/>
  <c r="G425" i="17" s="1"/>
  <c r="H446" i="17"/>
  <c r="G341" i="17"/>
  <c r="G340" i="17" s="1"/>
  <c r="G339" i="17" s="1"/>
  <c r="G333" i="17" s="1"/>
  <c r="G572" i="17"/>
  <c r="G571" i="17" s="1"/>
  <c r="G641" i="17"/>
  <c r="G640" i="17" s="1"/>
  <c r="G176" i="17"/>
  <c r="G175" i="17" s="1"/>
  <c r="G623" i="17"/>
  <c r="G619" i="17" s="1"/>
  <c r="G618" i="17" s="1"/>
  <c r="H375" i="17"/>
  <c r="H633" i="17"/>
  <c r="H364" i="17"/>
  <c r="H404" i="17"/>
  <c r="H512" i="17"/>
  <c r="H641" i="17"/>
  <c r="H328" i="17"/>
  <c r="H83" i="17"/>
  <c r="H121" i="17"/>
  <c r="H471" i="17"/>
  <c r="H483" i="17"/>
  <c r="H572" i="17"/>
  <c r="H589" i="17"/>
  <c r="G364" i="17"/>
  <c r="H263" i="17"/>
  <c r="H353" i="17"/>
  <c r="G92" i="17"/>
  <c r="G88" i="17" s="1"/>
  <c r="G210" i="17"/>
  <c r="G209" i="17" s="1"/>
  <c r="G353" i="17"/>
  <c r="G633" i="17"/>
  <c r="G632" i="17" s="1"/>
  <c r="G631" i="17" s="1"/>
  <c r="H19" i="17"/>
  <c r="H92" i="17"/>
  <c r="H159" i="17"/>
  <c r="H523" i="17"/>
  <c r="H559" i="17"/>
  <c r="G159" i="17"/>
  <c r="G155" i="17" s="1"/>
  <c r="H76" i="17"/>
  <c r="H273" i="17"/>
  <c r="H341" i="17"/>
  <c r="H389" i="17"/>
  <c r="H494" i="17"/>
  <c r="G446" i="17"/>
  <c r="G471" i="17"/>
  <c r="G483" i="17"/>
  <c r="G559" i="17"/>
  <c r="G553" i="17" s="1"/>
  <c r="H210" i="17"/>
  <c r="H610" i="17"/>
  <c r="G319" i="17"/>
  <c r="G318" i="17" s="1"/>
  <c r="H245" i="17"/>
  <c r="H29" i="17"/>
  <c r="H28" i="17" s="1"/>
  <c r="H27" i="17" s="1"/>
  <c r="H128" i="17"/>
  <c r="H198" i="17"/>
  <c r="H291" i="17"/>
  <c r="G504" i="17"/>
  <c r="I273" i="17" l="1"/>
  <c r="G128" i="17"/>
  <c r="G120" i="17" s="1"/>
  <c r="I436" i="17"/>
  <c r="G435" i="17"/>
  <c r="G424" i="17" s="1"/>
  <c r="G236" i="17"/>
  <c r="I236" i="17" s="1"/>
  <c r="H504" i="17"/>
  <c r="I504" i="17" s="1"/>
  <c r="I223" i="17"/>
  <c r="G222" i="17"/>
  <c r="G221" i="17" s="1"/>
  <c r="G46" i="17"/>
  <c r="I13" i="17"/>
  <c r="H46" i="17"/>
  <c r="G589" i="17"/>
  <c r="G588" i="17" s="1"/>
  <c r="G570" i="17" s="1"/>
  <c r="H190" i="17"/>
  <c r="I190" i="17" s="1"/>
  <c r="G76" i="17"/>
  <c r="G75" i="17" s="1"/>
  <c r="I54" i="17"/>
  <c r="G58" i="17"/>
  <c r="G57" i="17" s="1"/>
  <c r="G291" i="17"/>
  <c r="I291" i="17" s="1"/>
  <c r="G610" i="17"/>
  <c r="G606" i="17" s="1"/>
  <c r="G599" i="17" s="1"/>
  <c r="G445" i="17"/>
  <c r="G444" i="17" s="1"/>
  <c r="H176" i="17"/>
  <c r="H175" i="17" s="1"/>
  <c r="I175" i="17" s="1"/>
  <c r="G494" i="17"/>
  <c r="I494" i="17" s="1"/>
  <c r="G661" i="17"/>
  <c r="G660" i="17" s="1"/>
  <c r="G630" i="17" s="1"/>
  <c r="I121" i="17"/>
  <c r="G389" i="17"/>
  <c r="I389" i="17" s="1"/>
  <c r="G523" i="17"/>
  <c r="G522" i="17" s="1"/>
  <c r="G521" i="17" s="1"/>
  <c r="G520" i="17" s="1"/>
  <c r="G29" i="17"/>
  <c r="G28" i="17" s="1"/>
  <c r="G27" i="17" s="1"/>
  <c r="G97" i="17"/>
  <c r="I97" i="17" s="1"/>
  <c r="I608" i="17"/>
  <c r="H12" i="17"/>
  <c r="I12" i="17" s="1"/>
  <c r="I459" i="17"/>
  <c r="I77" i="17"/>
  <c r="G280" i="17"/>
  <c r="G279" i="17" s="1"/>
  <c r="I83" i="17"/>
  <c r="I446" i="17"/>
  <c r="G404" i="17"/>
  <c r="G263" i="17"/>
  <c r="I263" i="17" s="1"/>
  <c r="H619" i="17"/>
  <c r="I623" i="17"/>
  <c r="H167" i="17"/>
  <c r="I168" i="17"/>
  <c r="G245" i="17"/>
  <c r="H606" i="17"/>
  <c r="H88" i="17"/>
  <c r="I88" i="17" s="1"/>
  <c r="I92" i="17"/>
  <c r="H571" i="17"/>
  <c r="I571" i="17" s="1"/>
  <c r="I572" i="17"/>
  <c r="H640" i="17"/>
  <c r="I640" i="17" s="1"/>
  <c r="I641" i="17"/>
  <c r="I309" i="17"/>
  <c r="H660" i="17"/>
  <c r="H57" i="17"/>
  <c r="H113" i="17"/>
  <c r="I114" i="17"/>
  <c r="H147" i="17"/>
  <c r="I148" i="17"/>
  <c r="H18" i="17"/>
  <c r="I18" i="17" s="1"/>
  <c r="I19" i="17"/>
  <c r="G198" i="17"/>
  <c r="I198" i="17" s="1"/>
  <c r="H221" i="17"/>
  <c r="I483" i="17"/>
  <c r="H511" i="17"/>
  <c r="I511" i="17" s="1"/>
  <c r="I512" i="17"/>
  <c r="H445" i="17"/>
  <c r="H287" i="17"/>
  <c r="I287" i="17" s="1"/>
  <c r="I288" i="17"/>
  <c r="H667" i="17"/>
  <c r="I668" i="17"/>
  <c r="I192" i="17"/>
  <c r="I129" i="17"/>
  <c r="H42" i="17"/>
  <c r="I42" i="17" s="1"/>
  <c r="I43" i="17"/>
  <c r="H425" i="17"/>
  <c r="I425" i="17" s="1"/>
  <c r="I426" i="17"/>
  <c r="H319" i="17"/>
  <c r="I319" i="17" s="1"/>
  <c r="I324" i="17"/>
  <c r="H209" i="17"/>
  <c r="I209" i="17" s="1"/>
  <c r="I210" i="17"/>
  <c r="I559" i="17"/>
  <c r="I471" i="17"/>
  <c r="I375" i="17"/>
  <c r="H566" i="17"/>
  <c r="I567" i="17"/>
  <c r="I191" i="17"/>
  <c r="I48" i="17"/>
  <c r="I364" i="17"/>
  <c r="H340" i="17"/>
  <c r="I341" i="17"/>
  <c r="H522" i="17"/>
  <c r="I419" i="17"/>
  <c r="H63" i="17"/>
  <c r="I63" i="17" s="1"/>
  <c r="I64" i="17"/>
  <c r="H171" i="17"/>
  <c r="I171" i="17" s="1"/>
  <c r="I172" i="17"/>
  <c r="I294" i="17"/>
  <c r="I47" i="17"/>
  <c r="H380" i="17"/>
  <c r="I380" i="17" s="1"/>
  <c r="I381" i="17"/>
  <c r="I128" i="17"/>
  <c r="H75" i="17"/>
  <c r="H155" i="17"/>
  <c r="I155" i="17" s="1"/>
  <c r="I159" i="17"/>
  <c r="I353" i="17"/>
  <c r="H588" i="17"/>
  <c r="I328" i="17"/>
  <c r="H632" i="17"/>
  <c r="I633" i="17"/>
  <c r="H279" i="17"/>
  <c r="I51" i="17"/>
  <c r="H554" i="17"/>
  <c r="I554" i="17" s="1"/>
  <c r="I555" i="17"/>
  <c r="H672" i="17"/>
  <c r="I673" i="17"/>
  <c r="I607" i="17"/>
  <c r="H600" i="17"/>
  <c r="I600" i="17" s="1"/>
  <c r="I601" i="17"/>
  <c r="H335" i="17"/>
  <c r="I336" i="17"/>
  <c r="G352" i="17"/>
  <c r="G351" i="17" s="1"/>
  <c r="H388" i="17"/>
  <c r="H120" i="17"/>
  <c r="H119" i="17" s="1"/>
  <c r="H467" i="17"/>
  <c r="H352" i="17"/>
  <c r="H244" i="17"/>
  <c r="G220" i="17" l="1"/>
  <c r="I222" i="17"/>
  <c r="G67" i="17"/>
  <c r="I46" i="17"/>
  <c r="I76" i="17"/>
  <c r="I176" i="17"/>
  <c r="I29" i="17"/>
  <c r="I75" i="17"/>
  <c r="H186" i="17"/>
  <c r="I186" i="17" s="1"/>
  <c r="I523" i="17"/>
  <c r="G467" i="17"/>
  <c r="G466" i="17" s="1"/>
  <c r="I588" i="17"/>
  <c r="G119" i="17"/>
  <c r="G118" i="17" s="1"/>
  <c r="G564" i="17"/>
  <c r="I58" i="17"/>
  <c r="I57" i="17"/>
  <c r="I661" i="17"/>
  <c r="I589" i="17"/>
  <c r="G388" i="17"/>
  <c r="G387" i="17" s="1"/>
  <c r="I610" i="17"/>
  <c r="G278" i="17"/>
  <c r="I660" i="17"/>
  <c r="I280" i="17"/>
  <c r="H570" i="17"/>
  <c r="I570" i="17" s="1"/>
  <c r="H466" i="17"/>
  <c r="H424" i="17"/>
  <c r="I424" i="17" s="1"/>
  <c r="I279" i="17"/>
  <c r="I404" i="17"/>
  <c r="G197" i="17"/>
  <c r="G154" i="17" s="1"/>
  <c r="H197" i="17"/>
  <c r="G244" i="17"/>
  <c r="G243" i="17" s="1"/>
  <c r="H220" i="17"/>
  <c r="I221" i="17"/>
  <c r="I120" i="17"/>
  <c r="H334" i="17"/>
  <c r="I334" i="17" s="1"/>
  <c r="I335" i="17"/>
  <c r="H521" i="17"/>
  <c r="I522" i="17"/>
  <c r="I435" i="17"/>
  <c r="H553" i="17"/>
  <c r="I553" i="17" s="1"/>
  <c r="H444" i="17"/>
  <c r="I444" i="17" s="1"/>
  <c r="I445" i="17"/>
  <c r="H112" i="17"/>
  <c r="I112" i="17" s="1"/>
  <c r="I113" i="17"/>
  <c r="H618" i="17"/>
  <c r="I618" i="17" s="1"/>
  <c r="I619" i="17"/>
  <c r="I147" i="17"/>
  <c r="H146" i="17"/>
  <c r="I146" i="17" s="1"/>
  <c r="H631" i="17"/>
  <c r="I631" i="17" s="1"/>
  <c r="I632" i="17"/>
  <c r="H599" i="17"/>
  <c r="I599" i="17" s="1"/>
  <c r="I606" i="17"/>
  <c r="H166" i="17"/>
  <c r="I166" i="17" s="1"/>
  <c r="I167" i="17"/>
  <c r="H671" i="17"/>
  <c r="I671" i="17" s="1"/>
  <c r="I672" i="17"/>
  <c r="H351" i="17"/>
  <c r="I351" i="17" s="1"/>
  <c r="I352" i="17"/>
  <c r="H278" i="17"/>
  <c r="H339" i="17"/>
  <c r="I340" i="17"/>
  <c r="H666" i="17"/>
  <c r="I666" i="17" s="1"/>
  <c r="I667" i="17"/>
  <c r="H387" i="17"/>
  <c r="H243" i="17"/>
  <c r="H67" i="17"/>
  <c r="H318" i="17"/>
  <c r="I318" i="17" s="1"/>
  <c r="H565" i="17"/>
  <c r="I565" i="17" s="1"/>
  <c r="I566" i="17"/>
  <c r="I245" i="17"/>
  <c r="I27" i="17"/>
  <c r="I28" i="17"/>
  <c r="I220" i="17" l="1"/>
  <c r="I467" i="17"/>
  <c r="I466" i="17"/>
  <c r="G350" i="17"/>
  <c r="I388" i="17"/>
  <c r="I387" i="17"/>
  <c r="I278" i="17"/>
  <c r="G219" i="17"/>
  <c r="I197" i="17"/>
  <c r="I244" i="17"/>
  <c r="I243" i="17"/>
  <c r="H350" i="17"/>
  <c r="H154" i="17"/>
  <c r="I154" i="17" s="1"/>
  <c r="H333" i="17"/>
  <c r="I333" i="17" s="1"/>
  <c r="I339" i="17"/>
  <c r="I521" i="17"/>
  <c r="H520" i="17"/>
  <c r="I520" i="17" s="1"/>
  <c r="H118" i="17"/>
  <c r="I118" i="17" s="1"/>
  <c r="I119" i="17"/>
  <c r="H219" i="17"/>
  <c r="H630" i="17"/>
  <c r="I630" i="17" s="1"/>
  <c r="H11" i="17"/>
  <c r="I67" i="17"/>
  <c r="H564" i="17"/>
  <c r="I564" i="17" s="1"/>
  <c r="G11" i="17"/>
  <c r="F609" i="17"/>
  <c r="F611" i="17"/>
  <c r="F592" i="17"/>
  <c r="F594" i="17"/>
  <c r="F591" i="17"/>
  <c r="F549" i="17"/>
  <c r="F541" i="17"/>
  <c r="F535" i="17"/>
  <c r="F533" i="17"/>
  <c r="F532" i="17"/>
  <c r="F525" i="17"/>
  <c r="F518" i="17"/>
  <c r="F517" i="17" s="1"/>
  <c r="F479" i="17"/>
  <c r="F469" i="17"/>
  <c r="F468" i="17" s="1"/>
  <c r="F440" i="17"/>
  <c r="F442" i="17"/>
  <c r="F437" i="17"/>
  <c r="F420" i="17"/>
  <c r="F408" i="17"/>
  <c r="F402" i="17"/>
  <c r="F400" i="17"/>
  <c r="F376" i="17"/>
  <c r="F316" i="17"/>
  <c r="F307" i="17"/>
  <c r="F306" i="17"/>
  <c r="F304" i="17"/>
  <c r="F295" i="17"/>
  <c r="F285" i="17"/>
  <c r="F283" i="17"/>
  <c r="F282" i="17"/>
  <c r="F300" i="17"/>
  <c r="F292" i="17"/>
  <c r="F276" i="17"/>
  <c r="F269" i="17"/>
  <c r="F267" i="17" s="1"/>
  <c r="F265" i="17"/>
  <c r="F255" i="17"/>
  <c r="I350" i="17" l="1"/>
  <c r="I219" i="17"/>
  <c r="H676" i="17"/>
  <c r="I11" i="17"/>
  <c r="G676" i="17"/>
  <c r="F251" i="17"/>
  <c r="F215" i="17"/>
  <c r="F217" i="17"/>
  <c r="F206" i="17"/>
  <c r="F204" i="17"/>
  <c r="F193" i="17"/>
  <c r="F99" i="17"/>
  <c r="F79" i="17"/>
  <c r="F33" i="17"/>
  <c r="I676" i="17" l="1"/>
  <c r="F457" i="17"/>
  <c r="F430" i="17"/>
  <c r="F391" i="17" l="1"/>
  <c r="F264" i="17"/>
  <c r="F61" i="17" l="1"/>
  <c r="F60" i="17"/>
  <c r="F130" i="17"/>
  <c r="F562" i="17"/>
  <c r="F240" i="17"/>
  <c r="F614" i="17"/>
  <c r="F228" i="17"/>
  <c r="F224" i="17"/>
  <c r="F82" i="17"/>
  <c r="F78" i="17"/>
  <c r="F36" i="17"/>
  <c r="F663" i="17" l="1"/>
  <c r="F665" i="17"/>
  <c r="F664" i="17" s="1"/>
  <c r="F390" i="17"/>
  <c r="F395" i="17"/>
  <c r="F250" i="17"/>
  <c r="F261" i="17"/>
  <c r="F257" i="17"/>
  <c r="F259" i="17"/>
  <c r="F453" i="17"/>
  <c r="F115" i="17" l="1"/>
  <c r="F114" i="17" s="1"/>
  <c r="F113" i="17" s="1"/>
  <c r="F112" i="17" s="1"/>
  <c r="F460" i="17" l="1"/>
  <c r="F409" i="17"/>
  <c r="F658" i="17" l="1"/>
  <c r="F657" i="17" s="1"/>
  <c r="F205" i="17" l="1"/>
  <c r="F496" i="17"/>
  <c r="F32" i="17"/>
  <c r="F31" i="17"/>
  <c r="F55" i="17" l="1"/>
  <c r="F54" i="17" s="1"/>
  <c r="F49" i="17"/>
  <c r="F484" i="17" l="1"/>
  <c r="F436" i="17"/>
  <c r="F435" i="17" s="1"/>
  <c r="F415" i="17"/>
  <c r="F382" i="17"/>
  <c r="F381" i="17" s="1"/>
  <c r="F380" i="17" s="1"/>
  <c r="F246" i="17"/>
  <c r="F296" i="17" l="1"/>
  <c r="F616" i="17"/>
  <c r="F615" i="17" s="1"/>
  <c r="F329" i="17"/>
  <c r="F560" i="17"/>
  <c r="F559" i="17" s="1"/>
  <c r="F534" i="17"/>
  <c r="F211" i="17"/>
  <c r="F157" i="17"/>
  <c r="F156" i="17" s="1"/>
  <c r="F263" i="17" l="1"/>
  <c r="F138" i="17"/>
  <c r="F59" i="17"/>
  <c r="F305" i="17"/>
  <c r="F544" i="17"/>
  <c r="F552" i="17"/>
  <c r="F207" i="17"/>
  <c r="F58" i="17" l="1"/>
  <c r="F57" i="17" s="1"/>
  <c r="F405" i="17"/>
  <c r="F344" i="17"/>
  <c r="F636" i="17" l="1"/>
  <c r="F638" i="17"/>
  <c r="F634" i="17"/>
  <c r="F498" i="17"/>
  <c r="F427" i="17"/>
  <c r="F378" i="17"/>
  <c r="F375" i="17" s="1"/>
  <c r="F239" i="17"/>
  <c r="F129" i="17"/>
  <c r="F633" i="17" l="1"/>
  <c r="F632" i="17" s="1"/>
  <c r="F631" i="17" s="1"/>
  <c r="F608" i="17" l="1"/>
  <c r="F607" i="17" s="1"/>
  <c r="F674" i="17"/>
  <c r="F673" i="17" s="1"/>
  <c r="F672" i="17" s="1"/>
  <c r="F671" i="17" s="1"/>
  <c r="F613" i="17"/>
  <c r="F610" i="17" s="1"/>
  <c r="F590" i="17"/>
  <c r="F589" i="17" s="1"/>
  <c r="F551" i="17"/>
  <c r="F524" i="17"/>
  <c r="F248" i="17"/>
  <c r="F203" i="17"/>
  <c r="F195" i="17"/>
  <c r="F194" i="17" s="1"/>
  <c r="F192" i="17"/>
  <c r="F191" i="17" s="1"/>
  <c r="F184" i="17"/>
  <c r="F183" i="17" s="1"/>
  <c r="F169" i="17"/>
  <c r="F168" i="17" s="1"/>
  <c r="F167" i="17" s="1"/>
  <c r="F166" i="17" s="1"/>
  <c r="F137" i="17"/>
  <c r="F106" i="17"/>
  <c r="F77" i="17"/>
  <c r="F48" i="17"/>
  <c r="F47" i="17" s="1"/>
  <c r="F30" i="17"/>
  <c r="F398" i="17"/>
  <c r="F104" i="17"/>
  <c r="F472" i="17"/>
  <c r="F98" i="17"/>
  <c r="F662" i="17"/>
  <c r="F661" i="17" s="1"/>
  <c r="F660" i="17" s="1"/>
  <c r="F303" i="17"/>
  <c r="F545" i="17"/>
  <c r="F543" i="17"/>
  <c r="F528" i="17"/>
  <c r="F547" i="17"/>
  <c r="F358" i="17"/>
  <c r="F289" i="17"/>
  <c r="F288" i="17" s="1"/>
  <c r="F287" i="17" s="1"/>
  <c r="F294" i="17"/>
  <c r="F281" i="17"/>
  <c r="F280" i="17" s="1"/>
  <c r="F227" i="17"/>
  <c r="F274" i="17"/>
  <c r="F273" i="17" s="1"/>
  <c r="F124" i="17"/>
  <c r="F95" i="17"/>
  <c r="F481" i="17"/>
  <c r="F464" i="17"/>
  <c r="F492" i="17"/>
  <c r="F455" i="17"/>
  <c r="F490" i="17"/>
  <c r="F486" i="17"/>
  <c r="F537" i="17"/>
  <c r="F474" i="17"/>
  <c r="F413" i="17"/>
  <c r="F394" i="17"/>
  <c r="F360" i="17"/>
  <c r="F22" i="17"/>
  <c r="F647" i="17"/>
  <c r="F650" i="17"/>
  <c r="F526" i="17"/>
  <c r="F422" i="17"/>
  <c r="F421" i="17" s="1"/>
  <c r="F419" i="17"/>
  <c r="F367" i="17"/>
  <c r="F365" i="17"/>
  <c r="F354" i="17"/>
  <c r="F653" i="17"/>
  <c r="F539" i="17"/>
  <c r="F462" i="17"/>
  <c r="F451" i="17"/>
  <c r="F488" i="17"/>
  <c r="F411" i="17"/>
  <c r="F371" i="17"/>
  <c r="F362" i="17"/>
  <c r="F164" i="17"/>
  <c r="F65" i="17"/>
  <c r="F64" i="17" s="1"/>
  <c r="F63" i="17" s="1"/>
  <c r="F37" i="17"/>
  <c r="F102" i="17"/>
  <c r="F348" i="17"/>
  <c r="F501" i="17"/>
  <c r="F407" i="17"/>
  <c r="F369" i="17"/>
  <c r="F237" i="17"/>
  <c r="F312" i="17"/>
  <c r="F309" i="17" s="1"/>
  <c r="F81" i="17"/>
  <c r="F173" i="17"/>
  <c r="F172" i="17" s="1"/>
  <c r="F171" i="17" s="1"/>
  <c r="F181" i="17"/>
  <c r="F180" i="17" s="1"/>
  <c r="F160" i="17"/>
  <c r="F449" i="17"/>
  <c r="F447" i="17"/>
  <c r="F392" i="17"/>
  <c r="F385" i="17"/>
  <c r="F384" i="17" s="1"/>
  <c r="F356" i="17"/>
  <c r="F337" i="17"/>
  <c r="F336" i="17" s="1"/>
  <c r="F335" i="17" s="1"/>
  <c r="F334" i="17" s="1"/>
  <c r="F321" i="17"/>
  <c r="F320" i="17" s="1"/>
  <c r="F299" i="17"/>
  <c r="F297" i="17"/>
  <c r="F271" i="17"/>
  <c r="F270" i="17" s="1"/>
  <c r="F201" i="17"/>
  <c r="F188" i="17"/>
  <c r="F187" i="17" s="1"/>
  <c r="F178" i="17"/>
  <c r="F177" i="17" s="1"/>
  <c r="F149" i="17"/>
  <c r="F148" i="17" s="1"/>
  <c r="F147" i="17" s="1"/>
  <c r="F131" i="17"/>
  <c r="F34" i="17"/>
  <c r="F396" i="17"/>
  <c r="F655" i="17"/>
  <c r="F621" i="17"/>
  <c r="F620" i="17" s="1"/>
  <c r="F582" i="17"/>
  <c r="F433" i="17"/>
  <c r="F426" i="17" s="1"/>
  <c r="F425" i="17" s="1"/>
  <c r="F424" i="17" s="1"/>
  <c r="F234" i="17"/>
  <c r="F199" i="17"/>
  <c r="F72" i="17"/>
  <c r="F71" i="17" s="1"/>
  <c r="F604" i="17"/>
  <c r="F601" i="17" s="1"/>
  <c r="F586" i="17"/>
  <c r="F417" i="17"/>
  <c r="F69" i="17"/>
  <c r="F68" i="17" s="1"/>
  <c r="F477" i="17"/>
  <c r="F301" i="17"/>
  <c r="I155" i="24"/>
  <c r="H155" i="24"/>
  <c r="E522" i="24"/>
  <c r="G521" i="24"/>
  <c r="G520" i="24"/>
  <c r="G515" i="24"/>
  <c r="G514" i="24" s="1"/>
  <c r="G513" i="24" s="1"/>
  <c r="I513" i="24" s="1"/>
  <c r="G510" i="24"/>
  <c r="G509" i="24" s="1"/>
  <c r="G508" i="24" s="1"/>
  <c r="G505" i="24"/>
  <c r="G503" i="24"/>
  <c r="G501" i="24"/>
  <c r="G498" i="24"/>
  <c r="G495" i="24"/>
  <c r="G490" i="24"/>
  <c r="G483" i="24"/>
  <c r="G480" i="24"/>
  <c r="G477" i="24"/>
  <c r="G476" i="24" s="1"/>
  <c r="G472" i="24"/>
  <c r="G471" i="24" s="1"/>
  <c r="G470" i="24"/>
  <c r="G469" i="24" s="1"/>
  <c r="G468" i="24"/>
  <c r="G467" i="24" s="1"/>
  <c r="G465" i="24"/>
  <c r="G461" i="24"/>
  <c r="G460" i="24" s="1"/>
  <c r="G458" i="24"/>
  <c r="G457" i="24" s="1"/>
  <c r="G455" i="24"/>
  <c r="G453" i="24"/>
  <c r="G450" i="24"/>
  <c r="G447" i="24"/>
  <c r="G444" i="24"/>
  <c r="G439" i="24"/>
  <c r="G438" i="24" s="1"/>
  <c r="G437" i="24" s="1"/>
  <c r="G436" i="24" s="1"/>
  <c r="G432" i="24"/>
  <c r="G431" i="24" s="1"/>
  <c r="G430" i="24" s="1"/>
  <c r="G429" i="24" s="1"/>
  <c r="G426" i="24"/>
  <c r="G424" i="24"/>
  <c r="G422" i="24"/>
  <c r="G421" i="24"/>
  <c r="G418" i="24"/>
  <c r="G416" i="24"/>
  <c r="G414" i="24"/>
  <c r="G408" i="24"/>
  <c r="G406" i="24"/>
  <c r="G402" i="24"/>
  <c r="G400" i="24"/>
  <c r="G397" i="24"/>
  <c r="G396" i="24" s="1"/>
  <c r="G391" i="24"/>
  <c r="G389" i="24"/>
  <c r="G387" i="24"/>
  <c r="G386" i="24" s="1"/>
  <c r="G383" i="24"/>
  <c r="G382" i="24" s="1"/>
  <c r="G378" i="24"/>
  <c r="G377" i="24" s="1"/>
  <c r="G375" i="24"/>
  <c r="G374" i="24" s="1"/>
  <c r="G372" i="24"/>
  <c r="G370" i="24"/>
  <c r="G368" i="24"/>
  <c r="G363" i="24"/>
  <c r="G361" i="24"/>
  <c r="G360" i="24"/>
  <c r="G359" i="24" s="1"/>
  <c r="G355" i="24"/>
  <c r="G350" i="24"/>
  <c r="G349" i="24" s="1"/>
  <c r="G347" i="24"/>
  <c r="G346" i="24" s="1"/>
  <c r="G344" i="24"/>
  <c r="G342" i="24"/>
  <c r="G340" i="24"/>
  <c r="G337" i="24"/>
  <c r="G334" i="24"/>
  <c r="G331" i="24"/>
  <c r="G329" i="24"/>
  <c r="G327" i="24"/>
  <c r="G326" i="24" s="1"/>
  <c r="G321" i="24"/>
  <c r="G320" i="24" s="1"/>
  <c r="G318" i="24"/>
  <c r="G317" i="24" s="1"/>
  <c r="G315" i="24"/>
  <c r="G313" i="24"/>
  <c r="G311" i="24"/>
  <c r="G309" i="24"/>
  <c r="G306" i="24"/>
  <c r="G303" i="24"/>
  <c r="G301" i="24"/>
  <c r="G298" i="24"/>
  <c r="G292" i="24"/>
  <c r="G290" i="24"/>
  <c r="G288" i="24"/>
  <c r="G286" i="24"/>
  <c r="G281" i="24"/>
  <c r="G280" i="24" s="1"/>
  <c r="G279" i="24" s="1"/>
  <c r="G278" i="24" s="1"/>
  <c r="G275" i="24"/>
  <c r="G274" i="24" s="1"/>
  <c r="G271" i="24"/>
  <c r="G270" i="24" s="1"/>
  <c r="G266" i="24"/>
  <c r="G265" i="24" s="1"/>
  <c r="G261" i="24"/>
  <c r="G259" i="24"/>
  <c r="G256" i="24"/>
  <c r="G254" i="24"/>
  <c r="G253" i="24"/>
  <c r="G252" i="24" s="1"/>
  <c r="G250" i="24"/>
  <c r="G249" i="24"/>
  <c r="G248" i="24" s="1"/>
  <c r="G246" i="24"/>
  <c r="G242" i="24"/>
  <c r="G241" i="24" s="1"/>
  <c r="G239" i="24"/>
  <c r="G237" i="24"/>
  <c r="G233" i="24"/>
  <c r="G232" i="24" s="1"/>
  <c r="G230" i="24"/>
  <c r="G228" i="24"/>
  <c r="G223" i="24"/>
  <c r="G221" i="24"/>
  <c r="G219" i="24"/>
  <c r="G217" i="24"/>
  <c r="G215" i="24"/>
  <c r="G209" i="24"/>
  <c r="G208" i="24" s="1"/>
  <c r="G206" i="24"/>
  <c r="G204" i="24"/>
  <c r="G201" i="24"/>
  <c r="G200" i="24" s="1"/>
  <c r="G199" i="24" s="1"/>
  <c r="G197" i="24"/>
  <c r="G195" i="24"/>
  <c r="G191" i="24"/>
  <c r="G189" i="24"/>
  <c r="G187" i="24"/>
  <c r="G183" i="24"/>
  <c r="G182" i="24" s="1"/>
  <c r="G181" i="24" s="1"/>
  <c r="G180" i="24" s="1"/>
  <c r="G178" i="24"/>
  <c r="G176" i="24"/>
  <c r="G173" i="24"/>
  <c r="G171" i="24"/>
  <c r="G167" i="24"/>
  <c r="G166" i="24" s="1"/>
  <c r="G162" i="24"/>
  <c r="G161" i="24" s="1"/>
  <c r="G160" i="24"/>
  <c r="G159" i="24" s="1"/>
  <c r="G158" i="24" s="1"/>
  <c r="G157" i="24" s="1"/>
  <c r="G153" i="24"/>
  <c r="G152" i="24" s="1"/>
  <c r="G151" i="24" s="1"/>
  <c r="G150" i="24" s="1"/>
  <c r="G148" i="24"/>
  <c r="G146" i="24"/>
  <c r="G143" i="24"/>
  <c r="G142" i="24" s="1"/>
  <c r="G141" i="24" s="1"/>
  <c r="G137" i="24"/>
  <c r="G136" i="24" s="1"/>
  <c r="G134" i="24"/>
  <c r="G133" i="24" s="1"/>
  <c r="G132" i="24" s="1"/>
  <c r="G128" i="24"/>
  <c r="G127" i="24" s="1"/>
  <c r="G126" i="24"/>
  <c r="G125" i="24" s="1"/>
  <c r="G123" i="24"/>
  <c r="G121" i="24"/>
  <c r="G119" i="24"/>
  <c r="G118" i="24"/>
  <c r="G117" i="24" s="1"/>
  <c r="G114" i="24"/>
  <c r="G112" i="24"/>
  <c r="G110" i="24"/>
  <c r="G108" i="24"/>
  <c r="G103" i="24"/>
  <c r="G102" i="24" s="1"/>
  <c r="G101" i="24" s="1"/>
  <c r="G100" i="24" s="1"/>
  <c r="G96" i="24"/>
  <c r="G95" i="24" s="1"/>
  <c r="G94" i="24" s="1"/>
  <c r="G91" i="24"/>
  <c r="G89" i="24"/>
  <c r="G87" i="24"/>
  <c r="G85" i="24"/>
  <c r="G82" i="24"/>
  <c r="G80" i="24"/>
  <c r="G77" i="24"/>
  <c r="G76" i="24" s="1"/>
  <c r="G73" i="24"/>
  <c r="G71" i="24"/>
  <c r="G68" i="24"/>
  <c r="G66" i="24" s="1"/>
  <c r="G65" i="24" s="1"/>
  <c r="G64" i="24" s="1"/>
  <c r="G61" i="24"/>
  <c r="G60" i="24" s="1"/>
  <c r="G58" i="24"/>
  <c r="G57" i="24" s="1"/>
  <c r="G55" i="24"/>
  <c r="G54" i="24" s="1"/>
  <c r="G53" i="24" s="1"/>
  <c r="G52" i="24" s="1"/>
  <c r="G50" i="24"/>
  <c r="G49" i="24" s="1"/>
  <c r="G48" i="24" s="1"/>
  <c r="H48" i="24" s="1"/>
  <c r="G45" i="24"/>
  <c r="G43" i="24"/>
  <c r="G40" i="24"/>
  <c r="G39" i="24" s="1"/>
  <c r="G38" i="24" s="1"/>
  <c r="G35" i="24"/>
  <c r="G34" i="24" s="1"/>
  <c r="G33" i="24" s="1"/>
  <c r="G32" i="24"/>
  <c r="G30" i="24" s="1"/>
  <c r="G28" i="24"/>
  <c r="G27" i="24"/>
  <c r="G21" i="24"/>
  <c r="G18" i="24"/>
  <c r="G16" i="24"/>
  <c r="G12" i="24"/>
  <c r="G11" i="24" s="1"/>
  <c r="G10" i="24" s="1"/>
  <c r="D27" i="8"/>
  <c r="F14" i="17"/>
  <c r="F13" i="17" s="1"/>
  <c r="F20" i="17"/>
  <c r="F25" i="17"/>
  <c r="F44" i="17"/>
  <c r="F43" i="17" s="1"/>
  <c r="F42" i="17" s="1"/>
  <c r="F52" i="17"/>
  <c r="F84" i="17"/>
  <c r="F86" i="17"/>
  <c r="F90" i="17"/>
  <c r="F89" i="17" s="1"/>
  <c r="F93" i="17"/>
  <c r="F108" i="17"/>
  <c r="F110" i="17"/>
  <c r="F122" i="17"/>
  <c r="F126" i="17"/>
  <c r="F133" i="17"/>
  <c r="F135" i="17"/>
  <c r="F140" i="17"/>
  <c r="F139" i="17" s="1"/>
  <c r="F152" i="17"/>
  <c r="F151" i="17" s="1"/>
  <c r="F162" i="17"/>
  <c r="F213" i="17"/>
  <c r="F210" i="17" s="1"/>
  <c r="F223" i="17"/>
  <c r="F225" i="17"/>
  <c r="F253" i="17"/>
  <c r="F325" i="17"/>
  <c r="F324" i="17" s="1"/>
  <c r="F331" i="17"/>
  <c r="F328" i="17" s="1"/>
  <c r="F342" i="17"/>
  <c r="F346" i="17"/>
  <c r="F373" i="17"/>
  <c r="F495" i="17"/>
  <c r="F506" i="17"/>
  <c r="F505" i="17" s="1"/>
  <c r="F509" i="17"/>
  <c r="F508" i="17" s="1"/>
  <c r="F513" i="17"/>
  <c r="F515" i="17"/>
  <c r="F556" i="17"/>
  <c r="F555" i="17" s="1"/>
  <c r="F554" i="17" s="1"/>
  <c r="F553" i="17" s="1"/>
  <c r="F568" i="17"/>
  <c r="F567" i="17" s="1"/>
  <c r="F566" i="17" s="1"/>
  <c r="F565" i="17" s="1"/>
  <c r="F573" i="17"/>
  <c r="F576" i="17"/>
  <c r="F579" i="17"/>
  <c r="F584" i="17"/>
  <c r="F597" i="17"/>
  <c r="F596" i="17" s="1"/>
  <c r="F624" i="17"/>
  <c r="F627" i="17"/>
  <c r="F669" i="17"/>
  <c r="F668" i="17" s="1"/>
  <c r="F667" i="17" s="1"/>
  <c r="F666" i="17" s="1"/>
  <c r="F222" i="17" l="1"/>
  <c r="F221" i="17" s="1"/>
  <c r="F97" i="17"/>
  <c r="F471" i="17"/>
  <c r="F389" i="17"/>
  <c r="F291" i="17"/>
  <c r="F245" i="17"/>
  <c r="F244" i="17" s="1"/>
  <c r="F243" i="17" s="1"/>
  <c r="F198" i="17"/>
  <c r="F446" i="17"/>
  <c r="F353" i="17"/>
  <c r="G420" i="24"/>
  <c r="F459" i="17"/>
  <c r="F404" i="17"/>
  <c r="F588" i="17"/>
  <c r="F51" i="17"/>
  <c r="F46" i="17" s="1"/>
  <c r="F19" i="17"/>
  <c r="F18" i="17" s="1"/>
  <c r="G522" i="24"/>
  <c r="F12" i="17"/>
  <c r="F600" i="17"/>
  <c r="F209" i="17"/>
  <c r="F76" i="17"/>
  <c r="F75" i="17" s="1"/>
  <c r="G367" i="24"/>
  <c r="G366" i="24" s="1"/>
  <c r="G365" i="24" s="1"/>
  <c r="G175" i="24"/>
  <c r="G512" i="24"/>
  <c r="H512" i="24" s="1"/>
  <c r="G194" i="24"/>
  <c r="G193" i="24" s="1"/>
  <c r="G285" i="24"/>
  <c r="G284" i="24" s="1"/>
  <c r="G283" i="24" s="1"/>
  <c r="G277" i="24" s="1"/>
  <c r="G443" i="24"/>
  <c r="G442" i="24" s="1"/>
  <c r="H513" i="24"/>
  <c r="F92" i="17"/>
  <c r="F88" i="17" s="1"/>
  <c r="G15" i="24"/>
  <c r="G14" i="24" s="1"/>
  <c r="I14" i="24" s="1"/>
  <c r="G79" i="24"/>
  <c r="G75" i="24" s="1"/>
  <c r="G186" i="24"/>
  <c r="G479" i="24"/>
  <c r="G475" i="24" s="1"/>
  <c r="G474" i="24" s="1"/>
  <c r="I474" i="24" s="1"/>
  <c r="F642" i="17"/>
  <c r="F530" i="17"/>
  <c r="F523" i="17" s="1"/>
  <c r="F236" i="17"/>
  <c r="G413" i="24"/>
  <c r="G412" i="24" s="1"/>
  <c r="G411" i="24" s="1"/>
  <c r="I411" i="24" s="1"/>
  <c r="G156" i="24"/>
  <c r="I156" i="24" s="1"/>
  <c r="G214" i="24"/>
  <c r="G213" i="24" s="1"/>
  <c r="G212" i="24" s="1"/>
  <c r="H212" i="24" s="1"/>
  <c r="G385" i="24"/>
  <c r="G381" i="24" s="1"/>
  <c r="F159" i="17"/>
  <c r="F155" i="17" s="1"/>
  <c r="G26" i="24"/>
  <c r="G25" i="24" s="1"/>
  <c r="G24" i="24" s="1"/>
  <c r="G23" i="24" s="1"/>
  <c r="G70" i="24"/>
  <c r="G107" i="24"/>
  <c r="F512" i="17"/>
  <c r="F511" i="17" s="1"/>
  <c r="F494" i="17"/>
  <c r="G84" i="24"/>
  <c r="G170" i="24"/>
  <c r="G169" i="24" s="1"/>
  <c r="G165" i="24" s="1"/>
  <c r="I165" i="24" s="1"/>
  <c r="G203" i="24"/>
  <c r="G202" i="24" s="1"/>
  <c r="G339" i="24"/>
  <c r="G399" i="24"/>
  <c r="G395" i="24" s="1"/>
  <c r="F364" i="17"/>
  <c r="F623" i="17"/>
  <c r="F619" i="17" s="1"/>
  <c r="F618" i="17" s="1"/>
  <c r="F121" i="17"/>
  <c r="F83" i="17"/>
  <c r="F504" i="17"/>
  <c r="F341" i="17"/>
  <c r="F340" i="17" s="1"/>
  <c r="F339" i="17" s="1"/>
  <c r="F333" i="17" s="1"/>
  <c r="F128" i="17"/>
  <c r="G42" i="24"/>
  <c r="G37" i="24" s="1"/>
  <c r="I37" i="24" s="1"/>
  <c r="G145" i="24"/>
  <c r="G140" i="24" s="1"/>
  <c r="I140" i="24" s="1"/>
  <c r="G131" i="24"/>
  <c r="I131" i="24" s="1"/>
  <c r="G258" i="24"/>
  <c r="G308" i="24"/>
  <c r="G325" i="24"/>
  <c r="G116" i="24"/>
  <c r="G236" i="24"/>
  <c r="G245" i="24"/>
  <c r="G227" i="24"/>
  <c r="G264" i="24"/>
  <c r="G263" i="24" s="1"/>
  <c r="I263" i="24" s="1"/>
  <c r="G297" i="24"/>
  <c r="G354" i="24"/>
  <c r="G353" i="24" s="1"/>
  <c r="G352" i="24" s="1"/>
  <c r="H352" i="24" s="1"/>
  <c r="G405" i="24"/>
  <c r="G404" i="24" s="1"/>
  <c r="G464" i="24"/>
  <c r="G463" i="24" s="1"/>
  <c r="G489" i="24"/>
  <c r="G488" i="24" s="1"/>
  <c r="G487" i="24" s="1"/>
  <c r="I487" i="24" s="1"/>
  <c r="H150" i="24"/>
  <c r="I150" i="24"/>
  <c r="H10" i="24"/>
  <c r="I10" i="24"/>
  <c r="I100" i="24"/>
  <c r="H100" i="24"/>
  <c r="I278" i="24"/>
  <c r="H278" i="24"/>
  <c r="I436" i="24"/>
  <c r="H436" i="24"/>
  <c r="H508" i="24"/>
  <c r="I508" i="24"/>
  <c r="G507" i="24"/>
  <c r="H33" i="24"/>
  <c r="I33" i="24"/>
  <c r="H52" i="24"/>
  <c r="I52" i="24"/>
  <c r="I94" i="24"/>
  <c r="H94" i="24"/>
  <c r="G93" i="24"/>
  <c r="H180" i="24"/>
  <c r="I180" i="24"/>
  <c r="I429" i="24"/>
  <c r="H429" i="24"/>
  <c r="F572" i="17"/>
  <c r="F571" i="17" s="1"/>
  <c r="F483" i="17"/>
  <c r="F29" i="17"/>
  <c r="F28" i="17" s="1"/>
  <c r="F27" i="17" s="1"/>
  <c r="F279" i="17"/>
  <c r="F606" i="17"/>
  <c r="F319" i="17"/>
  <c r="F318" i="17" s="1"/>
  <c r="F146" i="17"/>
  <c r="F176" i="17"/>
  <c r="F175" i="17" s="1"/>
  <c r="F190" i="17"/>
  <c r="F186" i="17" s="1"/>
  <c r="I212" i="24" l="1"/>
  <c r="F522" i="17"/>
  <c r="F521" i="17" s="1"/>
  <c r="F520" i="17" s="1"/>
  <c r="F467" i="17"/>
  <c r="F466" i="17" s="1"/>
  <c r="H283" i="24"/>
  <c r="F445" i="17"/>
  <c r="F444" i="17" s="1"/>
  <c r="F388" i="17"/>
  <c r="F387" i="17" s="1"/>
  <c r="H37" i="24"/>
  <c r="H14" i="24"/>
  <c r="H263" i="24"/>
  <c r="F352" i="17"/>
  <c r="F351" i="17" s="1"/>
  <c r="H365" i="24"/>
  <c r="I365" i="24"/>
  <c r="G410" i="24"/>
  <c r="I410" i="24" s="1"/>
  <c r="H474" i="24"/>
  <c r="H156" i="24"/>
  <c r="I283" i="24"/>
  <c r="F599" i="17"/>
  <c r="F197" i="17"/>
  <c r="F154" i="17" s="1"/>
  <c r="F641" i="17"/>
  <c r="F640" i="17" s="1"/>
  <c r="F630" i="17" s="1"/>
  <c r="G441" i="24"/>
  <c r="I441" i="24" s="1"/>
  <c r="H487" i="24"/>
  <c r="I512" i="24"/>
  <c r="G486" i="24"/>
  <c r="I486" i="24" s="1"/>
  <c r="G296" i="24"/>
  <c r="G295" i="24" s="1"/>
  <c r="G106" i="24"/>
  <c r="G105" i="24" s="1"/>
  <c r="H131" i="24"/>
  <c r="F220" i="17"/>
  <c r="G185" i="24"/>
  <c r="G139" i="24" s="1"/>
  <c r="H411" i="24"/>
  <c r="H165" i="24"/>
  <c r="G56" i="24"/>
  <c r="H56" i="24" s="1"/>
  <c r="G324" i="24"/>
  <c r="G323" i="24" s="1"/>
  <c r="F120" i="17"/>
  <c r="F67" i="17"/>
  <c r="F11" i="17" s="1"/>
  <c r="H140" i="24"/>
  <c r="I352" i="24"/>
  <c r="G244" i="24"/>
  <c r="G226" i="24"/>
  <c r="G225" i="24" s="1"/>
  <c r="I277" i="24"/>
  <c r="H277" i="24"/>
  <c r="H410" i="24"/>
  <c r="I93" i="24"/>
  <c r="H93" i="24"/>
  <c r="H23" i="24"/>
  <c r="I23" i="24"/>
  <c r="F278" i="17"/>
  <c r="H507" i="24"/>
  <c r="I507" i="24"/>
  <c r="G380" i="24"/>
  <c r="F570" i="17"/>
  <c r="F119" i="17" l="1"/>
  <c r="F118" i="17" s="1"/>
  <c r="H486" i="24"/>
  <c r="F350" i="17"/>
  <c r="F219" i="17"/>
  <c r="H441" i="24"/>
  <c r="G435" i="24"/>
  <c r="I435" i="24" s="1"/>
  <c r="I56" i="24"/>
  <c r="H105" i="24"/>
  <c r="G99" i="24"/>
  <c r="I105" i="24"/>
  <c r="H295" i="24"/>
  <c r="I295" i="24"/>
  <c r="F564" i="17"/>
  <c r="I139" i="24"/>
  <c r="H139" i="24"/>
  <c r="H185" i="24"/>
  <c r="I185" i="24"/>
  <c r="G9" i="24"/>
  <c r="H323" i="24"/>
  <c r="I323" i="24"/>
  <c r="H225" i="24"/>
  <c r="I225" i="24"/>
  <c r="G211" i="24"/>
  <c r="H244" i="24"/>
  <c r="I244" i="24"/>
  <c r="H380" i="24"/>
  <c r="I380" i="24"/>
  <c r="G294" i="24"/>
  <c r="F676" i="17" l="1"/>
  <c r="H435" i="24"/>
  <c r="H99" i="24"/>
  <c r="I99" i="24"/>
  <c r="H9" i="24"/>
  <c r="I9" i="24"/>
  <c r="I211" i="24"/>
  <c r="H211" i="24"/>
  <c r="I294" i="24"/>
  <c r="H294" i="24"/>
  <c r="G517" i="24"/>
  <c r="I517" i="24" l="1"/>
  <c r="H517" i="24"/>
</calcChain>
</file>

<file path=xl/sharedStrings.xml><?xml version="1.0" encoding="utf-8"?>
<sst xmlns="http://schemas.openxmlformats.org/spreadsheetml/2006/main" count="2694" uniqueCount="738">
  <si>
    <t>№ п/п</t>
  </si>
  <si>
    <t>Код раздела подраздела</t>
  </si>
  <si>
    <t xml:space="preserve">Код целевой статьи </t>
  </si>
  <si>
    <t>Код   вида расходов</t>
  </si>
  <si>
    <t>Общегосударственные вопросы</t>
  </si>
  <si>
    <t>Резервные фонды</t>
  </si>
  <si>
    <t>Резервные фонды местных администраций</t>
  </si>
  <si>
    <t>Национальная оборона</t>
  </si>
  <si>
    <t>Мобилизационная и вневойсковая  подготовка</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</si>
  <si>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</si>
  <si>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</si>
  <si>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Национальная экономика</t>
  </si>
  <si>
    <t>Транспорт</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</si>
  <si>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</si>
  <si>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</si>
  <si>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</si>
  <si>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</si>
  <si>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</si>
  <si>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Охрана окружающей среды</t>
  </si>
  <si>
    <t>Образование</t>
  </si>
  <si>
    <t>Дошкольное образование</t>
  </si>
  <si>
    <t>Общее образование</t>
  </si>
  <si>
    <t xml:space="preserve">Другие вопросы в области образования </t>
  </si>
  <si>
    <t xml:space="preserve">Культура </t>
  </si>
  <si>
    <t>Социальная политика</t>
  </si>
  <si>
    <t>Другие общегосударственные вопросы</t>
  </si>
  <si>
    <t>Социальное обеспечение населения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</si>
  <si>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</si>
  <si>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Руководитель контрольно-счетной палаты муниципального образования и его заместители</t>
  </si>
  <si>
    <t>Пенсионное обеспечение</t>
  </si>
  <si>
    <t>Глава муниципального образования</t>
  </si>
  <si>
    <r>
      <t xml:space="preserve">Обеспечение деятельности финансовых, налоговых и таможенных органов и органов </t>
    </r>
    <r>
      <rPr>
        <b/>
        <sz val="10"/>
        <color indexed="8"/>
        <rFont val="Times New Roman"/>
        <family val="1"/>
        <charset val="204"/>
      </rPr>
      <t>финансового</t>
    </r>
    <r>
      <rPr>
        <b/>
        <sz val="10"/>
        <rFont val="Times New Roman"/>
        <family val="1"/>
        <charset val="204"/>
      </rPr>
      <t xml:space="preserve"> (</t>
    </r>
    <r>
      <rPr>
        <b/>
        <sz val="10"/>
        <color indexed="8"/>
        <rFont val="Times New Roman"/>
        <family val="1"/>
        <charset val="204"/>
      </rPr>
      <t xml:space="preserve">финансово-бюджетного) </t>
    </r>
    <r>
      <rPr>
        <b/>
        <sz val="10"/>
        <rFont val="Times New Roman"/>
        <family val="1"/>
        <charset val="204"/>
      </rPr>
      <t>надзора</t>
    </r>
  </si>
  <si>
    <t>ИТОГО:</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</si>
  <si>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</si>
  <si>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Физическая культура и спорт</t>
  </si>
  <si>
    <t>к Решению Думы</t>
  </si>
  <si>
    <t>муниципального образования Алапаевское</t>
  </si>
  <si>
    <t>Связь и информатика</t>
  </si>
  <si>
    <t xml:space="preserve">Мероприятия в сфере культуры и искусства </t>
  </si>
  <si>
    <t xml:space="preserve">Культура, кинематография </t>
  </si>
  <si>
    <t>Массовый спорт</t>
  </si>
  <si>
    <t>Другие вопросы в области социальной политики</t>
  </si>
  <si>
    <t>Осуществление первичного воинского учета на территориях, где отсутствуют военные комиссариаты</t>
  </si>
  <si>
    <t>110</t>
  </si>
  <si>
    <t>Расходы на выплаты персоналу  казенных учреждений</t>
  </si>
  <si>
    <t>310</t>
  </si>
  <si>
    <t>Публичные нормативные социальные выплаты гражданам</t>
  </si>
  <si>
    <t>320</t>
  </si>
  <si>
    <t>Социальные выплаты гражданам, кроме публичных нормативных социальных выплат</t>
  </si>
  <si>
    <t>120</t>
  </si>
  <si>
    <t>870</t>
  </si>
  <si>
    <t>Резервные средства</t>
  </si>
  <si>
    <t>830</t>
  </si>
  <si>
    <t xml:space="preserve">Исполнение судебных актов </t>
  </si>
  <si>
    <t>Водное хозяйство</t>
  </si>
  <si>
    <t>810</t>
  </si>
  <si>
    <t>Дорожное хозяйство (дорожные фонды)</t>
  </si>
  <si>
    <t>410</t>
  </si>
  <si>
    <t>Код целевой статьи</t>
  </si>
  <si>
    <t>Итого</t>
  </si>
  <si>
    <t>Другие вопросы в области национальной экономики</t>
  </si>
  <si>
    <t>Функционирование высшего должностного лица субъекта Российской Федерации и муниципального образования</t>
  </si>
  <si>
    <t>Мероприятия по содержанию гидротехнических сооружений</t>
  </si>
  <si>
    <t>Средства массовой информации</t>
  </si>
  <si>
    <t>630</t>
  </si>
  <si>
    <t>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</si>
  <si>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Осуществление государственного полномочия Свердловской области по созданию административных комиссий</t>
  </si>
  <si>
    <t>Охрана объектов растительного и животного мира и среды их обитания</t>
  </si>
  <si>
    <t>Выплаты, связанные с компенсацией проезда по узкоколейной железной дороге  льготных категорий граждан на территории муниципального образования Алапаевское</t>
  </si>
  <si>
    <t>Иные закупки товаров, работ и услуг для обеспечения государственных (муниципальных) нужд</t>
  </si>
  <si>
    <t>240</t>
  </si>
  <si>
    <t>850</t>
  </si>
  <si>
    <t>Уплата налогов, сборов и иных платежей</t>
  </si>
  <si>
    <t>Расходы на выплаты персоналу государственных (муниципальных) органов</t>
  </si>
  <si>
    <t>730</t>
  </si>
  <si>
    <t xml:space="preserve">Обслуживание муниципального долга </t>
  </si>
  <si>
    <t>Лесное хозяйство</t>
  </si>
  <si>
    <t>610</t>
  </si>
  <si>
    <t>Субсидии бюджетным учреждениям</t>
  </si>
  <si>
    <t>0804</t>
  </si>
  <si>
    <t/>
  </si>
  <si>
    <t>Другие вопросы в области культуры, кинематографии</t>
  </si>
  <si>
    <t>620</t>
  </si>
  <si>
    <t>Субсидии автономным учреждениям</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</si>
  <si>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гражданам субсидий на оплату жилого помещения и коммунальных услуг»</t>
  </si>
  <si>
    <t>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</si>
  <si>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</si>
  <si>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</si>
  <si>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</si>
  <si>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</si>
  <si>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</si>
  <si>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 xml:space="preserve">Наименование муниципальной программы </t>
  </si>
  <si>
    <t>Наименование раздела, подраздела, целевой статьи и вида расходов</t>
  </si>
  <si>
    <t>Периодические издания, учрежденные органами законодательной и исполнительной власти</t>
  </si>
  <si>
    <t>Периодическая печать и издательства</t>
  </si>
  <si>
    <t>Подпрограмма «Стимулирование развития жилищного строительства»</t>
  </si>
  <si>
    <t>Подпрограмма "Развитие культуры и искусства"</t>
  </si>
  <si>
    <t xml:space="preserve">Непрограммные направления деятельности
</t>
  </si>
  <si>
    <t xml:space="preserve">Обеспечение деятельности органов местного самоуправления (центральный аппарат)
</t>
  </si>
  <si>
    <t>Депутаты Думы муниципального образования</t>
  </si>
  <si>
    <t>Обеспечение деятельности органов местного самоуправления (центральный аппарат)</t>
  </si>
  <si>
    <t>Исполнение обязательств по обслуживанию муниципального долга муниципального образования Алапаевское</t>
  </si>
  <si>
    <t>Подпрограмма "Развитие малого и среднего предпринимательства в муниципальном образовании Алапаевское"</t>
  </si>
  <si>
    <t>Поддержка малого и среднего предпринимательства в муниципальном образовании Алапаевское</t>
  </si>
  <si>
    <t>Подпрограмма "Развитие топливно-энергетического комплекса муниципального образования Алапаевское"</t>
  </si>
  <si>
    <t>Строительство объектов газификации в населенных пунктах</t>
  </si>
  <si>
    <t>Обеспечение деятельности учреждений в области управления сферой жилищно-коммунального хозяйства и строительства</t>
  </si>
  <si>
    <t>Обустройство источников нецентрализованного водоснабжения</t>
  </si>
  <si>
    <t>Разработка документов территориального планирования и градостроительного зонирования</t>
  </si>
  <si>
    <t>Мероприятия по управлению и распоряжению муниципальным имуществом, земельными участками, в том числе приобретению в муниципальную собственность муниципального образования Алапаевское</t>
  </si>
  <si>
    <t>Подпрограмма "Развитие системы дошкольного образования в муниципальном образовании Алапаевское"</t>
  </si>
  <si>
    <t>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</si>
  <si>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Организация питания в дошкольных организациях</t>
  </si>
  <si>
    <t>Подпрограмма "Развитие системы общего образования в муниципальном образовании Алапаевское"</t>
  </si>
  <si>
    <t>Организация предоставления общего образования и создание условий для  содержания детей в муниципальных общеобразовательных организациях</t>
  </si>
  <si>
    <t>Организация питания в общеобразовательных организациях</t>
  </si>
  <si>
    <t>Организация подвоза обучающихся к месту учебы</t>
  </si>
  <si>
    <t>Организация отдыха и оздоровления детей и подростков в каникулярное время в муниципальном образовании Алапаевское</t>
  </si>
  <si>
    <t>Подпрограмма "Развитие системы дополнительного образования, отдыха и оздоровления детей в муниципальном образовании Алапаевское"</t>
  </si>
  <si>
    <t>Организация и проведение муниципальных мероприятий в сфере образования</t>
  </si>
  <si>
    <t>Обеспечение деятельности муниципальных организаций</t>
  </si>
  <si>
    <t>Подпрограмма "Развитие потенциала молодежи муниципального образования Алапаевское"</t>
  </si>
  <si>
    <t>Развитие системы профориентации и трудоустройства несовершеннолетних граждан в свободное от учебы время на территории муниципального образования Алапаевское</t>
  </si>
  <si>
    <t>Подпрограмма "Сохранение и развитие узкоколейной железной дороги в Алапаевском районе"</t>
  </si>
  <si>
    <t>Содействие повышению доступности перевозок населения по узкоколейной железной дороге на территории Алапаевского района</t>
  </si>
  <si>
    <t xml:space="preserve">Подпрограмма "Информационное общество муниципального образования Алапаевское" </t>
  </si>
  <si>
    <t>Совершенствование информационно-технической инфраструктуры муниципального образования Алапаевское</t>
  </si>
  <si>
    <t xml:space="preserve">Подпрограмма "Развитие и обеспечение сохранности сети автомобильных дорог на территории муниципального образования Алапаевское" </t>
  </si>
  <si>
    <t>Ремонт автомобильных дорог общего пользования местного значения и искусственных сооружений, расположенных на них</t>
  </si>
  <si>
    <t xml:space="preserve">Подпрограмма "Повышение  безопасности  дорожного движения на территории муниципального образования Алапаевское" </t>
  </si>
  <si>
    <t>Мероприятия по организации дорожного движения в населенных пунктах муниципального образования Алапаевское</t>
  </si>
  <si>
    <t>Устройство тротуаров в населенных пунктах муниципального образования Алапаевское</t>
  </si>
  <si>
    <t xml:space="preserve">Реализация мероприятий по приоритетным направлениям работы с молодежью на территории муниципального образования Алапаевское
</t>
  </si>
  <si>
    <t xml:space="preserve">Подпрограмма "Патриотическое воспитание молодых граждан в муниципальном образовании Алапаевское"   </t>
  </si>
  <si>
    <t>Проведение военно-спортивных игр и оборонно-спортивных лагерей с целью допризывной подготовки молодежи к военной службе</t>
  </si>
  <si>
    <t>Организация предоставления услуг (выполнения работ) в сфере физической культуры и спорта</t>
  </si>
  <si>
    <t>Организация и проведение мероприятий в сфере физической культуры и спорта на территории муниципального образования Алапаевское</t>
  </si>
  <si>
    <t>Подпрограмма "Развитие системы муниципальной службы муниципального образования Алапаевское"</t>
  </si>
  <si>
    <t>Противодействие коррупции в муниципальном образовании Алапаевское</t>
  </si>
  <si>
    <t>Подпрограмма "Противодействие коррупции в муниципальном образовании Алапаевское"</t>
  </si>
  <si>
    <t>Организация мониторинга эффективности противодействия коррупции</t>
  </si>
  <si>
    <t>Организация и проведение мероприятий среди людей с ограниченными возможностями здоровья на территории муниципального образования Алапаевское</t>
  </si>
  <si>
    <t>Организация деятельности муниципальных музеев, приобретение и хранение музейных предметов и музейных коллекций</t>
  </si>
  <si>
    <t xml:space="preserve">Организация библиотечного обслуживания населения, формирование и хранение библиотечных фондов муниципальных библиотек
</t>
  </si>
  <si>
    <t>Организация деятельности учреждений культуры и искусства культурно-досуговой сферы</t>
  </si>
  <si>
    <t>Обеспечение деятельности муниципальных организаций в сфере культуры муниципального образования Алапаевское</t>
  </si>
  <si>
    <t>Непрограммные направления деятельности</t>
  </si>
  <si>
    <t>Подпрограмма "Пенсионное обеспечение муниципальных служащих муниципального образования Алапаевское"</t>
  </si>
  <si>
    <t>Пенсионное обеспечение муниципальных служащих муниципального образования Алапаевское в соответствии с Законом Свердловской области "Об особенностях муниципальной службы на территории Свердловской области"</t>
  </si>
  <si>
    <t>Подпрограмма "Защита от чрезвычайных ситуаций и обеспечение радиационной безопасности на территории муниципального образования Алапаевское, гражданская оборона"</t>
  </si>
  <si>
    <t>Обеспечение развертывания объектов региональной автоматизированной системы централизованного оповещения и локальных средств оповещения населения об угрозе чрезвычайной ситуации</t>
  </si>
  <si>
    <t>Подпрограмма "Пожарная безопасность на территории муниципального образования Алапаевское"</t>
  </si>
  <si>
    <t>Выполнение работ по созданию и содержанию пожарных пирсов и водоисточников для целей пожаротушения</t>
  </si>
  <si>
    <t>Подпрограмма "Профилактика правонарушений, повышение правосознания граждан, социальная реабилитация отбывших уголовное наказание лиц и лиц, осужденных к мере наказания, не связанной с лишением свободы"</t>
  </si>
  <si>
    <t xml:space="preserve">Исполнение полномочий по обеспечению общественной безопасности на территории муниципального образования Алапаевское
</t>
  </si>
  <si>
    <t>Подпрограмма "Социальное обеспечение отдельных категорий граждан и финансовая поддержка социально-ориентированных некоммерческих организаций"</t>
  </si>
  <si>
    <t>Субсидии на финансовую поддержку социально-ориентированным некоммерческим общественным организациям, осуществляющим социальную поддержку</t>
  </si>
  <si>
    <t xml:space="preserve">Подпрограмма "Обеспечение жильем молодых семей на территории муниципального образования Алапаевское"    </t>
  </si>
  <si>
    <t>Подпрограмма "Профилактика заболеваний и формирование здорового образа жизни"</t>
  </si>
  <si>
    <t>Мероприятия по профилактике наркомании, СПИДа, алкоголизма, курения в муниципальных образовательных организациях</t>
  </si>
  <si>
    <t>Подпрограмма "Иные вопросы в сфере здравоохранения (профилактика социально-значимых заболеваний - ВИЧ-инфекции и туберкулеза)</t>
  </si>
  <si>
    <t>Мероприятия по предупреждению распространения на территории муниципального образования Алапаевское ВИЧ-инфекции, наркомании и туберкулеза</t>
  </si>
  <si>
    <t xml:space="preserve">Оформление информационных стендов, содержащих информацию о профилактике ВИЧ-инфекции и туберкулеза </t>
  </si>
  <si>
    <t xml:space="preserve">Обеспечение деятельности территориальных органов </t>
  </si>
  <si>
    <t>Проведение противопаводковых мероприятий на водных объектах на территории муниципального образования Алапаевское</t>
  </si>
  <si>
    <t>Выполнение работ по созданию и содержанию заградительных противопожарных минерализованных полос</t>
  </si>
  <si>
    <t>Содержание автомобильных дорог общего пользования местного значения и искусственных сооружений на них</t>
  </si>
  <si>
    <t>Предоставление материальной помощи гражданам, проживающим на территории муниципального образования Алапаевское, оказавшимся в трудной (чрезвычайной) жизненной ситуации</t>
  </si>
  <si>
    <t>Профессиональная подготовка, переподготовка и повышение квалификации муниципальных служащих и лиц, замещающих муниципальные должности</t>
  </si>
  <si>
    <t xml:space="preserve">Мероприятия по проведению кадастрового учета, оценки рыночной стоимости объектов, государственной регистрации прав собственности 
</t>
  </si>
  <si>
    <t>Хозяйственное обслуживание органов местного самоуправления</t>
  </si>
  <si>
    <t>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t>
  </si>
  <si>
    <t>Проведение профилактических мероприятий по снижению детского дорожно-транспортного травматизма</t>
  </si>
  <si>
    <t>Сельское хозяйство и рыболовство</t>
  </si>
  <si>
    <t>Подпрограмма "Укрепление и развитие материально-технической базы образовательных организаций муниципального образования Алапаевское"</t>
  </si>
  <si>
    <t>1400046100</t>
  </si>
  <si>
    <t>7000051180</t>
  </si>
  <si>
    <t>7000000000</t>
  </si>
  <si>
    <t>7000041100</t>
  </si>
  <si>
    <t>7000041200</t>
  </si>
  <si>
    <t>7000042П00</t>
  </si>
  <si>
    <t>0420049100</t>
  </si>
  <si>
    <t>0420000000</t>
  </si>
  <si>
    <t>0400000000</t>
  </si>
  <si>
    <t>0420049200</t>
  </si>
  <si>
    <t>0420052500</t>
  </si>
  <si>
    <t>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</si>
  <si>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0830042700</t>
  </si>
  <si>
    <t>0830000000</t>
  </si>
  <si>
    <t>0800000000</t>
  </si>
  <si>
    <t>0210045110</t>
  </si>
  <si>
    <t>0210045120</t>
  </si>
  <si>
    <t>0220045310</t>
  </si>
  <si>
    <t>0220045320</t>
  </si>
  <si>
    <t>0230045600</t>
  </si>
  <si>
    <t>0710026020</t>
  </si>
  <si>
    <t>0710000000</t>
  </si>
  <si>
    <t>0700000000</t>
  </si>
  <si>
    <t>0710026030</t>
  </si>
  <si>
    <t>0710026040</t>
  </si>
  <si>
    <t>0710026060</t>
  </si>
  <si>
    <t>0730026150</t>
  </si>
  <si>
    <t>0730000000</t>
  </si>
  <si>
    <t>1510021010</t>
  </si>
  <si>
    <t>Деятельность общественных объединений пожарной охраны в сфере пожарной безопасности</t>
  </si>
  <si>
    <t>Обеспечение деятельности добровольных пожарных дружин и добровольных пожарных команд, осуществляющих деятельность на территории муниципального образования Алапаевское</t>
  </si>
  <si>
    <t>1310022010</t>
  </si>
  <si>
    <t>1310000000</t>
  </si>
  <si>
    <t>1310022040</t>
  </si>
  <si>
    <t>1300000000</t>
  </si>
  <si>
    <t>1350000000</t>
  </si>
  <si>
    <t>1350022200</t>
  </si>
  <si>
    <t>1320000000</t>
  </si>
  <si>
    <t>1320022100</t>
  </si>
  <si>
    <t>1320022110</t>
  </si>
  <si>
    <t>1320022150</t>
  </si>
  <si>
    <t>1320022130</t>
  </si>
  <si>
    <t xml:space="preserve"> Создание условий для деятельности добровольных формирований населения по охране общественного порядка</t>
  </si>
  <si>
    <t>1330022160</t>
  </si>
  <si>
    <t>1330000000</t>
  </si>
  <si>
    <t>0900000000</t>
  </si>
  <si>
    <t xml:space="preserve">Осуществление перевозок пассажиров автомобильным и иным видом транспорта </t>
  </si>
  <si>
    <t>1000000000</t>
  </si>
  <si>
    <t>1010000000</t>
  </si>
  <si>
    <t>1100000000</t>
  </si>
  <si>
    <t>1110000000</t>
  </si>
  <si>
    <t>1110023010</t>
  </si>
  <si>
    <t xml:space="preserve">Взносы на капитальный ремонт общего имущества в многоквартирных домах за муниципальные помещения   </t>
  </si>
  <si>
    <t>0830023180</t>
  </si>
  <si>
    <t>Капитальный и текущий ремонт муниципального жилищного фонда</t>
  </si>
  <si>
    <t>0810023080</t>
  </si>
  <si>
    <t>Подпрограмма "Энергосбережение и повышение энергетической эффективности муниципального образования Алапаевское"</t>
  </si>
  <si>
    <t>0840000000</t>
  </si>
  <si>
    <t>0830023480</t>
  </si>
  <si>
    <t>7000021010</t>
  </si>
  <si>
    <t>7000021020</t>
  </si>
  <si>
    <t>7000020040</t>
  </si>
  <si>
    <t>0500000000</t>
  </si>
  <si>
    <t>0550000000</t>
  </si>
  <si>
    <t>0550021030</t>
  </si>
  <si>
    <t>0100000000</t>
  </si>
  <si>
    <t>0100021010</t>
  </si>
  <si>
    <t>7000021050</t>
  </si>
  <si>
    <t>7000021030</t>
  </si>
  <si>
    <t>7000020700</t>
  </si>
  <si>
    <t>0100020070</t>
  </si>
  <si>
    <t>0300000000</t>
  </si>
  <si>
    <t>0550020040</t>
  </si>
  <si>
    <t>1400000000</t>
  </si>
  <si>
    <t>1500000000</t>
  </si>
  <si>
    <t>1510000000</t>
  </si>
  <si>
    <t>1520000000</t>
  </si>
  <si>
    <t>1520021030</t>
  </si>
  <si>
    <t>1520021040</t>
  </si>
  <si>
    <t>7000020100</t>
  </si>
  <si>
    <t>7000024100</t>
  </si>
  <si>
    <t>1020000000</t>
  </si>
  <si>
    <t>1040000000</t>
  </si>
  <si>
    <t>1030000000</t>
  </si>
  <si>
    <t>1030021070</t>
  </si>
  <si>
    <t>0300023010</t>
  </si>
  <si>
    <t>0300023020</t>
  </si>
  <si>
    <t>0530000000</t>
  </si>
  <si>
    <t>0530023020</t>
  </si>
  <si>
    <t>0810000000</t>
  </si>
  <si>
    <t>0820000000</t>
  </si>
  <si>
    <t>0850000000</t>
  </si>
  <si>
    <t>0200000000</t>
  </si>
  <si>
    <t>0210000000</t>
  </si>
  <si>
    <t>0210025010</t>
  </si>
  <si>
    <t>0210025040</t>
  </si>
  <si>
    <t>0240000000</t>
  </si>
  <si>
    <t>0240025020</t>
  </si>
  <si>
    <t>0220000000</t>
  </si>
  <si>
    <t>0220025010</t>
  </si>
  <si>
    <t>0220025050</t>
  </si>
  <si>
    <t>0220025060</t>
  </si>
  <si>
    <t>0220045400</t>
  </si>
  <si>
    <t>0230000000</t>
  </si>
  <si>
    <t>0230025010</t>
  </si>
  <si>
    <t>1200000000</t>
  </si>
  <si>
    <t>1210000000</t>
  </si>
  <si>
    <t>1210028020</t>
  </si>
  <si>
    <t>0230025040</t>
  </si>
  <si>
    <t>0250000000</t>
  </si>
  <si>
    <t>0600000000</t>
  </si>
  <si>
    <t>0610000000</t>
  </si>
  <si>
    <t>0610027120</t>
  </si>
  <si>
    <t>0630000000</t>
  </si>
  <si>
    <t>0630027240</t>
  </si>
  <si>
    <t>0630027290</t>
  </si>
  <si>
    <t>0410000000</t>
  </si>
  <si>
    <t>0410079010</t>
  </si>
  <si>
    <t>0420079050</t>
  </si>
  <si>
    <t>0420079070</t>
  </si>
  <si>
    <t>0440000000</t>
  </si>
  <si>
    <t>7000079010</t>
  </si>
  <si>
    <t>0420079100</t>
  </si>
  <si>
    <t>0450000000</t>
  </si>
  <si>
    <t>1210028010</t>
  </si>
  <si>
    <t>1210028030</t>
  </si>
  <si>
    <t>7000020600</t>
  </si>
  <si>
    <t>0100011130</t>
  </si>
  <si>
    <t>0550021010</t>
  </si>
  <si>
    <t xml:space="preserve"> Подпрограмма "Развитие жилищно-коммунального хозяйства муниципального образования Алапаевское"</t>
  </si>
  <si>
    <t xml:space="preserve">Подпрограмма "Повышение благоустройства жилищного фонда муниципального образования Алапаевское и создание благоприятной среды проживания граждан" </t>
  </si>
  <si>
    <t>0850023330</t>
  </si>
  <si>
    <t>0300021010</t>
  </si>
  <si>
    <t>0250021010</t>
  </si>
  <si>
    <t>0250025010</t>
  </si>
  <si>
    <t>0250025030</t>
  </si>
  <si>
    <t>1400021010</t>
  </si>
  <si>
    <t>0820063110</t>
  </si>
  <si>
    <t>Приложение №5</t>
  </si>
  <si>
    <t>0450049100</t>
  </si>
  <si>
    <t>0450049200</t>
  </si>
  <si>
    <t>Председатель представительного органа муниципального образования</t>
  </si>
  <si>
    <t>7000021100</t>
  </si>
  <si>
    <t xml:space="preserve">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Российской Федерации по предоставлению мер социальной поддержки по оплате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</si>
  <si>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t>
  </si>
  <si>
    <t>0300023060</t>
  </si>
  <si>
    <t>Создание и приобретение необходимого для совершенствования управления муниципальной собственностью муниципального образования Алапаевское программного обеспечения</t>
  </si>
  <si>
    <t>1320022120</t>
  </si>
  <si>
    <t>Создание, комплектование и обучение добровольных пожарных дружин, расходы по выплате компенсаций и льгот добровольным пожарным</t>
  </si>
  <si>
    <t>Составление, оформление и анализ  топливно-энергетического баланса муниципального образования Алапаевское</t>
  </si>
  <si>
    <t>0840023230</t>
  </si>
  <si>
    <t>Сохранение объектов культурного наследия (памятников истории)</t>
  </si>
  <si>
    <t>7000026100</t>
  </si>
  <si>
    <t>Судебная система</t>
  </si>
  <si>
    <t>7000051200</t>
  </si>
  <si>
    <t>Финансовое обеспечение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</si>
  <si>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целевые</t>
  </si>
  <si>
    <t>местные</t>
  </si>
  <si>
    <t>ИТОГО</t>
  </si>
  <si>
    <t>7000023060</t>
  </si>
  <si>
    <t>Прочие мероприятия в области сельскохозяйственного производства</t>
  </si>
  <si>
    <t>1110023040</t>
  </si>
  <si>
    <t>1600023010</t>
  </si>
  <si>
    <t>1600000000</t>
  </si>
  <si>
    <t>1600023020</t>
  </si>
  <si>
    <t>Осуществление экологического просвещения населения</t>
  </si>
  <si>
    <t>Дополнительное образование детей</t>
  </si>
  <si>
    <t>0240025160</t>
  </si>
  <si>
    <t>Развитие архивного дела в муниципальном  образовании Алапаевское</t>
  </si>
  <si>
    <t>Благоустройство дворовых территорий в населенных пунктах муниципального образования Алапаевское</t>
  </si>
  <si>
    <t>Формирование законопослушного поведения на дорогах</t>
  </si>
  <si>
    <t>0810023090</t>
  </si>
  <si>
    <t>Содержание и обслуживание муниципальных сетей водоснабжения и водоотведения в населенных пунктах</t>
  </si>
  <si>
    <t>Пропаганда и популяризация предпринимательской деятельности</t>
  </si>
  <si>
    <t>0530023030</t>
  </si>
  <si>
    <t>7000023080</t>
  </si>
  <si>
    <t>Прочие мероприятия в области жилищно-коммунального хозяйства</t>
  </si>
  <si>
    <t>04200R4620</t>
  </si>
  <si>
    <t>Предоставление социальных выплат молодым семьям на приобретение (строительство) жилья на условиях софинансирования из федерального бюджета</t>
  </si>
  <si>
    <t>04400L4970</t>
  </si>
  <si>
    <t>7000023030</t>
  </si>
  <si>
    <t>0540063020</t>
  </si>
  <si>
    <t>Развитие объектов показа, объектов досуга, объектов активного туризма в муниципальном образовании Алапаевское</t>
  </si>
  <si>
    <t>Прочие мероприятия по управлению и распоряжению муниципальным имуществом</t>
  </si>
  <si>
    <t>Обеспечение мероприятий по оборудованию спортивных площадок в общеобразовательных организациях муниципального образования Алапаевское</t>
  </si>
  <si>
    <t>Проведение ремонтных работ зданий муниципальных учреждений культуры муниципального образования Алапаевское, приобретение для таких учреждений специального оборудования, музыкального оборудования и музыкальных инструментов</t>
  </si>
  <si>
    <t>0540000000</t>
  </si>
  <si>
    <t>Подпрограмма "Развитие туризма в муниципальном образовании Алапаевское"</t>
  </si>
  <si>
    <t>Организация отдыха детей в учебное время</t>
  </si>
  <si>
    <t>0230045500</t>
  </si>
  <si>
    <t>0230025060</t>
  </si>
  <si>
    <t>0920022010</t>
  </si>
  <si>
    <t>Организация массовых экологических акций в рамках проведения субботников</t>
  </si>
  <si>
    <t>0920022040</t>
  </si>
  <si>
    <t>Мониторинг состояния окружающей среды</t>
  </si>
  <si>
    <t>0920022050</t>
  </si>
  <si>
    <t>Мероприятия в сфере обращения с отходами</t>
  </si>
  <si>
    <t>0910023020</t>
  </si>
  <si>
    <t>0920022030</t>
  </si>
  <si>
    <t>Подпрограмма "Предоставление региональной поддержки молодым семьям на улучшение жилищных условий "</t>
  </si>
  <si>
    <t>0460079010</t>
  </si>
  <si>
    <t>7000023040</t>
  </si>
  <si>
    <t>Расходы, зарезервированные на реализацию проектов инициативного бюджетирования</t>
  </si>
  <si>
    <t>0840023530</t>
  </si>
  <si>
    <t>Содержание подстанции 35/6 кВ "ВСМЗ" пгт В.Синячиха</t>
  </si>
  <si>
    <t>Подпрограмма "Обеспечение реализации муниципальной программы муниципального образования Алапаевское "Совершенствование социально-экономической политики на территории муниципального образования Алапаевское до 2024 года"</t>
  </si>
  <si>
    <t>Муниципальная программа "Совершенствование социально-экономической политики на территории муниципального образования Алапаевское до 2024 года"</t>
  </si>
  <si>
    <t>Муниципальная программа "Управление финансами муниципального образования Алапаевское до 2024 года"</t>
  </si>
  <si>
    <t>Муниципальная программа "Повышение эффективности управления муниципальной собственностью муниципального образования Алапаевское до 2024 года"</t>
  </si>
  <si>
    <t>Муниципальная программа "Обеспечение деятельности по комплектованию, учету, хранению и использованию архивных документов, находящихся в муниципальной собственности муниципального образования Алапаевское, до 2024 года"</t>
  </si>
  <si>
    <t>Муниципальная программа "Развитие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2024 года"</t>
  </si>
  <si>
    <t>Муниципальная программа "Обеспечение общественной безопасности на территории муниципального образования Алапаевское до 2024 года"</t>
  </si>
  <si>
    <t xml:space="preserve">Подпрограмма "Обеспечение реализации муниципальной программы "Обеспечение общественной безопасности на территории муниципального образования Алапаевское до 2024 года"
</t>
  </si>
  <si>
    <t>Муниципальная программа "Обеспечение рационального и безопасного природопользования на территории муниципального образования Алапаевское до 2024 года"</t>
  </si>
  <si>
    <t>Муниципальная программа "Развитие транспорта, дорожного хозяйства, связи и информационных технологий муниципального образования Алапаевское до 2024 года"</t>
  </si>
  <si>
    <t xml:space="preserve">Муниципальная программа "Реализация основных направлений муниципальной политики в строительном комплексе муниципального образования Алапаевское до 2024 года" </t>
  </si>
  <si>
    <t>Муниципальная программа "Развитие жилищно-коммунального хозяйства и повышения энергетической эффективности в муниципальном образовании Алапаевское до 2024 года"</t>
  </si>
  <si>
    <t>Подпрограмма "Обеспечение реализации муниципальной программы "Развитие жилищно-коммунального хозяйства и повышения энергетической эффективности в муниципальном образовании Алапаевское до 2024 года"</t>
  </si>
  <si>
    <t>Подпрограмма "Обеспечение реализации муниципальной программы "Развитие системы образования в муниципальном образовании Алапаевское до 2024 года"</t>
  </si>
  <si>
    <t xml:space="preserve">Муниципальная программа "Формирование здорового образа жизни населения муниципального образования Алапаевское до 2024 года"
</t>
  </si>
  <si>
    <t>Муниципальная программа "Развитие культуры в муниципальном образовании Алапаевское до 2024 года"</t>
  </si>
  <si>
    <t>Подпрограмма "Обеспечение реализации муниципальной программы "Развитие культуры в муниципальном образовании Алапаевское до 2024 года"</t>
  </si>
  <si>
    <t>Муниципальная программа "Социальная поддержка населения муниципального образования Алапаевское до 2024 года"</t>
  </si>
  <si>
    <t>Подпрограмма "Обеспечение реализации муниципальной программы "Социальная поддержка населения муниципального образования Алапаевское до 2024 года"</t>
  </si>
  <si>
    <t xml:space="preserve">Подпрограмма  "Развитие физической культуры и спорта в муниципальном образовании Алапаевское до 2024 года" </t>
  </si>
  <si>
    <t xml:space="preserve">Исполнение судебных актов по искам к муниципальному образованию Алапаевское </t>
  </si>
  <si>
    <t>Муниципальная программа "Развитие транспортного комплекса  муниципального образования Алапаевское до 2024 года"</t>
  </si>
  <si>
    <t>1010024010</t>
  </si>
  <si>
    <t>1020024010</t>
  </si>
  <si>
    <t>1020024020</t>
  </si>
  <si>
    <t>1040024010</t>
  </si>
  <si>
    <t>1040024020</t>
  </si>
  <si>
    <t>Муниципальная программа "Развитие транспортного  комплекса муниципального образования Алапаевское до 2024 года"</t>
  </si>
  <si>
    <t>1040024030</t>
  </si>
  <si>
    <t>1040024040</t>
  </si>
  <si>
    <t>0460000000</t>
  </si>
  <si>
    <t>Подпрограмма "Развитие водохозяйственного комплекса муниципального образования Алапаевское"</t>
  </si>
  <si>
    <t>0920000000</t>
  </si>
  <si>
    <t>Подпрограмма "Экологическая безопасность муниципального образования Алапаевское"</t>
  </si>
  <si>
    <t>0910000000</t>
  </si>
  <si>
    <t>0920022020</t>
  </si>
  <si>
    <t>Капитальный ремонт муниципальных сетей водоснабжения водоотведения и теплоснабжения в сельских населенных пунктах</t>
  </si>
  <si>
    <t>0230045310</t>
  </si>
  <si>
    <t>Предоставление региональных социальных выплат молодым семьям, проживающим на территории муниципального образования Алапаевское, на улучшение жилищных условий</t>
  </si>
  <si>
    <t>Выплата ежемесячного материального содержания лицам, которым присвоено звание "Почетный гражданин муниципального образования", единовременной материальной помощи</t>
  </si>
  <si>
    <t>Благоустройство муниципальных территорий общего пользования в населенных пунктах муниципального образования Алапаевское</t>
  </si>
  <si>
    <t>1700000000</t>
  </si>
  <si>
    <t>1700022080</t>
  </si>
  <si>
    <t>Внедрение муниципальной геоинформационной системы</t>
  </si>
  <si>
    <t>Другие вопросы в области охраны окружающей среды</t>
  </si>
  <si>
    <t>Бюджетные инвестиции</t>
  </si>
  <si>
    <t>7000023081</t>
  </si>
  <si>
    <t>Погребение умерших, не имеющих родственников, либо личность которых не установлена</t>
  </si>
  <si>
    <t>024Е125230</t>
  </si>
  <si>
    <t>Организация,проведение и участие в мероприятиях по дополнительному образованию детей, развитие материально-технической базы</t>
  </si>
  <si>
    <t xml:space="preserve">Мероприятия по ремонту и приведению в соответствие с требованиями пожарной безопасности и санитарного законодательства зданий и помещений, в которых размещены организации отрасли образования </t>
  </si>
  <si>
    <t>0710026160</t>
  </si>
  <si>
    <t>Информатизация муниципальных учреждений культуры, в том числе комлектование книжных фондов (включая приобретение (подписку) периодических изданий, приобретение компьютерного оборудования и лицензионного программного обеспечения, подключение к сети "Интернет"</t>
  </si>
  <si>
    <t>07100L5190</t>
  </si>
  <si>
    <t>Выплата денежного поощрения лучшим муниципальным учреждениям культуры, находящимся на территориях сельских поселений Свердловской области, и лучшим работникам муниципальных учреждений культуры, находящихся на территориях сельских поселений Свердловской области</t>
  </si>
  <si>
    <t>Муниципальная программа "Профилактика  терроризма, а также минимизация и (или) ликвидация последствий его проявлений в муниципальном образовании Алапаевское до 2025 года"</t>
  </si>
  <si>
    <t>1700022050</t>
  </si>
  <si>
    <t xml:space="preserve">Материально-техническое обеспечение, выпуск и размещение видео-аудио роликов, печатной продукции по вопросам профилактики  терроризма </t>
  </si>
  <si>
    <t>Организация мероприятий антитеррористической направленности по обеспечению комплексной безопасности организаций отрасли образования, культуры, физической культуры и спорта</t>
  </si>
  <si>
    <t>121P528050</t>
  </si>
  <si>
    <t>Мероприятия по поэтапному внедрению и реализации Всероссийского физкультурно-спортивного комплекса "Готов к труду и обороне" (ГТО) на условиях софинансирования из областного бюджета</t>
  </si>
  <si>
    <t>Организация предоставления услуг (выполнение работ) по спортивной подготовке</t>
  </si>
  <si>
    <t>0260025010</t>
  </si>
  <si>
    <t>0260025020</t>
  </si>
  <si>
    <t>0270025010</t>
  </si>
  <si>
    <t>0260000000</t>
  </si>
  <si>
    <t>0270000000</t>
  </si>
  <si>
    <t>1210028070</t>
  </si>
  <si>
    <t>1600023050</t>
  </si>
  <si>
    <t>1600023060</t>
  </si>
  <si>
    <t>Уличное освещение населенных пунктов муниципального образования Алапаевское, в том числе модернизация и техническое обслуживание</t>
  </si>
  <si>
    <t>Организация и содержание мест захоронения муниципального образования Алапаевское</t>
  </si>
  <si>
    <t>1600023070</t>
  </si>
  <si>
    <t>1600023080</t>
  </si>
  <si>
    <t>Муниципальная программа «Развитие системы образования и реализация молодежной политики в муниципальном образовании Алапаевское до 2024 года"</t>
  </si>
  <si>
    <t>Выполнение мероприятий по обращению с твердыми коммунальными отходами (ТКО) на территории муниципального образования Алапаевское</t>
  </si>
  <si>
    <t>Персонифицированное финансирование дополнительного образования детей</t>
  </si>
  <si>
    <t>0230025090</t>
  </si>
  <si>
    <t>Муниципальная программа "Развитие физической культуры и спорта в муниципальном образовании Алапаевское до 2024 года"</t>
  </si>
  <si>
    <t>Муниципальная программа "Формирование современной городской среды на территории муниципального образования Алапаевское на 2018-2024 годы"</t>
  </si>
  <si>
    <t>Организация и проведение мероприятий по санитарной очистке территорий населенных пунктов муниципального образования  Алапаевское</t>
  </si>
  <si>
    <t>0860000000</t>
  </si>
  <si>
    <t>Подпрограмма "Комплексное развитие сельских территорий в муниципальном образовании Алапаевское"</t>
  </si>
  <si>
    <t>Осуществление государственных полномочий Российской Федерации, переданных для осуществления органам государственной власти Свердловской области, по подготовке и проведению Всероссийской переписи населения</t>
  </si>
  <si>
    <t>700Ф054690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</si>
  <si>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</si>
  <si>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0860079560</t>
  </si>
  <si>
    <t>Улучшение жилищных условий граждан, проживающих на сельских территориях</t>
  </si>
  <si>
    <t xml:space="preserve">Распределение
бюджетных ассигнований по разделам, подразделам, целевым статьям 
(муниципальным программам муниципального образования Алапаевское 
и непрограммным направлениям деятельности), группам и подгруппам видов расходов
классификации расходов бюджетов на 2021 год
</t>
  </si>
  <si>
    <t>от __.12.2020 № ___</t>
  </si>
  <si>
    <t>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</si>
  <si>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Гражданская оборона</t>
  </si>
  <si>
    <t>1310022210</t>
  </si>
  <si>
    <t>1310022220</t>
  </si>
  <si>
    <t>083F363440</t>
  </si>
  <si>
    <t>Переселение граждан из аварийного жилищного фонда за счет средств бюджета муниципального образования Алапаевское в рамках национального проекта "Жилье и городская среда"</t>
  </si>
  <si>
    <t xml:space="preserve">Защита населения и территории от чрезвычайных ситуаций природного и техногенного характера, пожарная безопасность_x000D_
</t>
  </si>
  <si>
    <t>Информирование населения о безопасности на водных объектах (изготовление информационных материалов, запрещающих аншлагов и стендов)</t>
  </si>
  <si>
    <t>1310022230</t>
  </si>
  <si>
    <t>Обеспечение проведения выборов и референдумов</t>
  </si>
  <si>
    <t>7000020800</t>
  </si>
  <si>
    <t>Проведение выборов в представительные органы муниципального образования</t>
  </si>
  <si>
    <t>880</t>
  </si>
  <si>
    <t>Специальные расходы</t>
  </si>
  <si>
    <t>121Р528060</t>
  </si>
  <si>
    <t>Создание спортивных площадок (оснащение спортивным оборудованием) для занятий уличной гимнастикой в муниципальном образовании Алапаевское</t>
  </si>
  <si>
    <t>083F367483</t>
  </si>
  <si>
    <t>Переселение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</si>
  <si>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083F367484</t>
  </si>
  <si>
    <t>Переселение граждан из аварийного жилищного фонда</t>
  </si>
  <si>
    <t>0860045762</t>
  </si>
  <si>
    <t>08600L5760</t>
  </si>
  <si>
    <t>Улучшение жилищных условий граждан, проживающих на сельских территориях, на условиях софинансирования из федерального бюджета</t>
  </si>
  <si>
    <t>02200L3030</t>
  </si>
  <si>
    <t>Ежемесячное денежное вознаграждение за классное руководство педагогическим работникам общеобразовательных организаций</t>
  </si>
  <si>
    <t>Расходы на выплаты персоналу государственных (муниципальных) органов"</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</si>
  <si>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</si>
  <si>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</si>
  <si>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Обслуживание государственного (муниципального) долга</t>
  </si>
  <si>
    <t>Обслуживание государственного (муниципального) внутреннего  долга</t>
  </si>
  <si>
    <t xml:space="preserve">Организация водных переправ на водных объектах на территории муниципального образования Алапаевское </t>
  </si>
  <si>
    <t>Создание резервов материальных ресурсов для ликвидации чрезвычайных ситуаций природного и техногенного характера на территории муниципального образования Алапаевское</t>
  </si>
  <si>
    <t xml:space="preserve">Молодежная политика </t>
  </si>
  <si>
    <t>Улучшение жилищных условий граждан, проживающих на сельских территориях муниципального образования Алапаевское</t>
  </si>
  <si>
    <t>2020 год тыс.руб.</t>
  </si>
  <si>
    <r>
      <rPr>
        <b/>
        <sz val="10"/>
        <rFont val="Times New Roman"/>
        <family val="1"/>
        <charset val="204"/>
      </rPr>
      <t>Проект 2021</t>
    </r>
    <r>
      <rPr>
        <sz val="10"/>
        <rFont val="Times New Roman"/>
        <family val="1"/>
        <charset val="204"/>
      </rPr>
      <t xml:space="preserve"> Сумма, тыс.рублей</t>
    </r>
  </si>
  <si>
    <t>Отклонение</t>
  </si>
  <si>
    <t>Процент</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</si>
  <si>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</si>
  <si>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</si>
  <si>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мероприятий по обеспечению питанием обучающихся в муниципальных общеобразовательных организациях</t>
  </si>
  <si>
    <t>083F36748S</t>
  </si>
  <si>
    <t>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</si>
  <si>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</si>
  <si>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0830023160</t>
  </si>
  <si>
    <t>7000023090</t>
  </si>
  <si>
    <t>Возмещение расходов по содержанию временно свободных жилых помещений</t>
  </si>
  <si>
    <t>Охрана семьи и детства</t>
  </si>
  <si>
    <t>Спорт высших достижений</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</si>
  <si>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</si>
  <si>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</si>
  <si>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0240025070</t>
  </si>
  <si>
    <t>Развитие материально-технической базы образовательных организаций</t>
  </si>
  <si>
    <t>Организация и проведение мероприятий по санитарной очистке территорий населенных пунктов и прочие мероприятия по благоустройству</t>
  </si>
  <si>
    <t xml:space="preserve"> </t>
  </si>
  <si>
    <t>Капитальный ремонт, ремонт муниципальных сетей водоснабжения, водоотведения и теплоснабжения в сельских населенных пунктах</t>
  </si>
  <si>
    <t>1050024010</t>
  </si>
  <si>
    <t>Возмещение недополученных доходов в связи с осуществлением регулярных пассажирских перевозок по социально значимым маршрутам и рейсам</t>
  </si>
  <si>
    <t>1050000000</t>
  </si>
  <si>
    <t>7000023100</t>
  </si>
  <si>
    <t>Реализация отдельных полномочий в области лесных отношений</t>
  </si>
  <si>
    <t>1020024030</t>
  </si>
  <si>
    <t>Мероприятия по созданию безопасных дорожных условий для участников дорожного движения</t>
  </si>
  <si>
    <t>1040024050</t>
  </si>
  <si>
    <t>Подпрограмма "Обеспечение транспортного обслуживания населения муниципального образования Алапаевское"</t>
  </si>
  <si>
    <t xml:space="preserve">Организация подвоза обучающихся </t>
  </si>
  <si>
    <t>0610027110</t>
  </si>
  <si>
    <t>Подпрограмма "Иные вопросы в сфере здравоохранения (профилактика социально-значимых заболеваний - ВИЧ-инфекции и туберкулеза)"</t>
  </si>
  <si>
    <t>7000020041</t>
  </si>
  <si>
    <t xml:space="preserve">Зарезервированные средства на финансовое обеспечение мероприятий социальной направленности
</t>
  </si>
  <si>
    <t>Организация и проведение муниципальных мероприятий в сфере образования, в том числе мероприятий по профилактике экстремизма, укреплению межнационального и межконфессионального согласия</t>
  </si>
  <si>
    <t>7000042П10</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</si>
  <si>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</si>
  <si>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0240045410</t>
  </si>
  <si>
    <t>Создание в муниципальных общеобразовательных организациях условий для организации горячего питания обучающихся</t>
  </si>
  <si>
    <t>0240045800</t>
  </si>
  <si>
    <t>Создание безопасных условий пребывания в муниципальных организациях отдыха детей и их оздоровления</t>
  </si>
  <si>
    <t>0260048900</t>
  </si>
  <si>
    <t>Развитие сети муниципальных учреждений по работе с молодежью</t>
  </si>
  <si>
    <t>0270048700</t>
  </si>
  <si>
    <t>Организация военно-патриотического воспитания и допризывной подготовки молодых граждан</t>
  </si>
  <si>
    <t>0710046400</t>
  </si>
  <si>
    <t>Реализация мероприятий по поэтапному внедрению Всероссийского физкультурно-спортивного комплекса "Готов к труду и обороне" (ГТО)</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</si>
  <si>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</si>
  <si>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Создание в образовательных организациях условий для получения детьми-инвалидами качественного образования</t>
  </si>
  <si>
    <t>0240045070</t>
  </si>
  <si>
    <t>02400S5070</t>
  </si>
  <si>
    <t>02600S8900</t>
  </si>
  <si>
    <t>Муниципальная программа "Совершенствование социально-экономической политики на территории муниципального образования Алапаевское до 2030 года"</t>
  </si>
  <si>
    <t>Муниципальная программа "Развитие жилищно-коммунального хозяйства и повышения энергетической эффективности в муниципальном образовании Алапаевское до 2030 года"</t>
  </si>
  <si>
    <t>Муниципальная программа "Развитие культуры в муниципальном образовании Алапаевское до 2030 года"</t>
  </si>
  <si>
    <t>Муниципальная программа "Обеспечение деятельности по комплектованию, учету, хранению и использованию архивных документов, находящихся в муниципальной собственности муниципального образования Алапаевское, до 2030 года"</t>
  </si>
  <si>
    <t>02400S5800</t>
  </si>
  <si>
    <t>02700S8700</t>
  </si>
  <si>
    <t>Создание в образовательных организациях условий для получения детьми-инвалидами качественного образования (доля софинансирования местного бюджета)</t>
  </si>
  <si>
    <t>Создание безопасных условий пребывания в муниципальных организациях отдыха детей и их оздоровления (доля софинансирования местного бюджета)</t>
  </si>
  <si>
    <t>Организация военно-патриотического воспитания и допризывной подготовки молодых граждан (доля софинансирования местного бюджета)</t>
  </si>
  <si>
    <t>Развитие сети муниципальных учреждений по работе с молодежью (доля софинансирования местного бюджета)</t>
  </si>
  <si>
    <t>Муниципальная программа "Формирование современной городской среды на территории муниципального образования Алапаевское на 2018-2027 годы"</t>
  </si>
  <si>
    <t>02300S5600</t>
  </si>
  <si>
    <t>0810023070</t>
  </si>
  <si>
    <t>0830023140</t>
  </si>
  <si>
    <t>Снос жилых помещений, признанных непригодными для проживания и (или) с высоким уровнем износа на территории муниципального образования Алапаевское</t>
  </si>
  <si>
    <t>0830023170</t>
  </si>
  <si>
    <t>Модернизация системы отопления в муниципальных учреждениях муниципального образования Алапаевское</t>
  </si>
  <si>
    <t>0840026200</t>
  </si>
  <si>
    <t>0860023250</t>
  </si>
  <si>
    <t>0850023230</t>
  </si>
  <si>
    <t>Реализация мероприятий по благоустройству сельских территорий муниципального образования Алапаевское</t>
  </si>
  <si>
    <t>0210025060</t>
  </si>
  <si>
    <t>Организация подвоза воспитанников</t>
  </si>
  <si>
    <t>07100S6400</t>
  </si>
  <si>
    <t>Информатизация муниципальных музеев, в том числе приобретение компьютерного оборудования и лицензионного программного обеспечения, подключение музеев к информационно-телекоммуникационной сети "Интернет" (доля софинансирования местного бюджета)</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</si>
  <si>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(доля софинансирования местного бюджета)</t>
  </si>
  <si>
    <t>Подпрограмма "Обеспечение реализации муниципальной программы "Развитие культуры в муниципальном образовании Алапаевское до 2030 года"</t>
  </si>
  <si>
    <t>0550021020</t>
  </si>
  <si>
    <t>0550021040</t>
  </si>
  <si>
    <t>0550020030</t>
  </si>
  <si>
    <t>0710026010</t>
  </si>
  <si>
    <t>0710026050</t>
  </si>
  <si>
    <t>Переселение граждан из аварийного жилищного фонда в рамках национального проекта "Жилье и городская среда"</t>
  </si>
  <si>
    <t>0840023190</t>
  </si>
  <si>
    <t>0850079220</t>
  </si>
  <si>
    <t>Подпрограмма "Импульс для предпринимательства"</t>
  </si>
  <si>
    <t>0730026010</t>
  </si>
  <si>
    <t>7000020900</t>
  </si>
  <si>
    <t xml:space="preserve">Зарезервированные средства на изменение условий оплаты труда работников органов местного самоуправления
</t>
  </si>
  <si>
    <t>6</t>
  </si>
  <si>
    <t>Субсидии некоммерческим организациям (за исключением государственных (муниципальных) учреждений)</t>
  </si>
  <si>
    <t>Содержание памятников, обелисков, стел и мемориальных досок, находящихся на территории муниципального образования Алапаевское</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</si>
  <si>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</si>
  <si>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Модернизация библиотек в части комплектования книжных фондов на условиях софинансирования из федерального бюджета</t>
  </si>
  <si>
    <t>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</si>
  <si>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(доля софинансирования местного бюджета)</t>
  </si>
  <si>
    <t>Разработка  проектно-сметной документации на строительство и реконструкцию объектов коммунальной инфраструктуры</t>
  </si>
  <si>
    <t>0810023060</t>
  </si>
  <si>
    <t>350</t>
  </si>
  <si>
    <t>Премии и гранты</t>
  </si>
  <si>
    <t>Физическая культура</t>
  </si>
  <si>
    <t>0530023010</t>
  </si>
  <si>
    <t>Муниципальная программа "Развитие жилищно-коммунального хозяйства и повышение энергетической эффективности в муниципальном образовании Алапаевское до 2030 года"</t>
  </si>
  <si>
    <t>Муниципальная программа "Развитие физической культуры и спорта в муниципальном образовании Алапаевское до 2030 года"</t>
  </si>
  <si>
    <t>Подпрограмма "Обеспечение реализации муниципальной программы "Развитие жилищно-коммунального хозяйства и повышение энергетической эффективности в муниципальном образовании Алапаевское до 2030 года"</t>
  </si>
  <si>
    <t>Муниципальная программа "Повышение эффективности управления муниципальной собственностью муниципального образования Алапаевское до 2030 года"</t>
  </si>
  <si>
    <t>0300023050</t>
  </si>
  <si>
    <t>0300023080</t>
  </si>
  <si>
    <r>
      <t xml:space="preserve">Подпрограмма "Обеспечение реализации муниципальной программы </t>
    </r>
    <r>
      <rPr>
        <b/>
        <sz val="10"/>
        <rFont val="Times New Roman"/>
        <family val="1"/>
        <charset val="204"/>
      </rPr>
      <t>"Совершенствование социально-экономической политики на территории муниципального образования Алапаевское до 2030 года"</t>
    </r>
  </si>
  <si>
    <t>Муниципальная программа "Управление финансами муниципального образования Алапаевское до 2027 года"</t>
  </si>
  <si>
    <t>Муниципальная программа "Социальная поддержка населения муниципального образования Алапаевское до 2026 года"</t>
  </si>
  <si>
    <t>Реализация мероприятий по поэтапному внедрению Всероссийского физкультурно-спортивного комплекса "Готов к труду и обороне" (ГТО) (доля софинансирования местного бюджета)</t>
  </si>
  <si>
    <t>Государственная поддержка организаций, входящих в систему спортивной подготовки, на условиях софинансирования из федерального бюджета</t>
  </si>
  <si>
    <t>0710046192</t>
  </si>
  <si>
    <t>07100S6192</t>
  </si>
  <si>
    <t>Информатизация муниципальных музеев, в том числе приобретение компьютерного оборудования и лицензионного программного обеспечения, подключение музеев к сети "Интернет"</t>
  </si>
  <si>
    <t>071A255197</t>
  </si>
  <si>
    <t>Государственная поддержка лучших сельских учреждений культуры и лучших работников сельских учреждений культуры на условиях софинансирования из федерального бюджета</t>
  </si>
  <si>
    <t>Обеспечение условий реализации муниципальными общеобразовательными организациями образовательных программ естественно-научного цикла и профориентационной работы</t>
  </si>
  <si>
    <t>0240045И00</t>
  </si>
  <si>
    <t>Обустройство мест отдыха населения в Свердловской области</t>
  </si>
  <si>
    <t>03000L5990</t>
  </si>
  <si>
    <t>Подготовка проектов межевания земельных участков и проведение кадастровых работ на условиях софинансирования из федерального бюджета</t>
  </si>
  <si>
    <t>Муниципальная программа «Развитие системы образования и реализация молодежной политики в муниципальном образовании Алапаевское до 2027 года"</t>
  </si>
  <si>
    <t>Подпрограмма "Обеспечение реализации муниципальной программы "Развитие системы образования в муниципальном образовании Алапаевское до 2027 года"</t>
  </si>
  <si>
    <t>Подпрограмма "Обеспечение реализации муниципальной программы "Социальная поддержка населения муниципального образования Алапаевское до 2026года"</t>
  </si>
  <si>
    <t>Муниципальная программа "Формирование здорового образа жизни населения муниципального образования Алапаевское до 2027 года"</t>
  </si>
  <si>
    <t xml:space="preserve">Муниципальная программа "Формирование здорового образа жизни населения муниципального образования Алапаевское до 2027 года"
</t>
  </si>
  <si>
    <t>Муниципальная программа "Обеспечение рационального и безопасного природопользования на территории муниципального образования Алапаевское до 2027 года"</t>
  </si>
  <si>
    <t>Муниципальная программа "Развитие транспортного комплекса  муниципального образования Алапаевское до 2026 года"</t>
  </si>
  <si>
    <t>Муниципальная программа "Обеспечение общественной безопасности на территории муниципального образования Алапаевское до 2027 года"</t>
  </si>
  <si>
    <t>Муниципальная программа "Развитие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2027 года"</t>
  </si>
  <si>
    <t>Муниципальная программа "Профилактика  терроризма, а также минимизация и (или) ликвидация последствий его проявлений в муниципальном образовании Алапаевское до 2027 года"</t>
  </si>
  <si>
    <t>Организация и содержание зон санитарной охраны первого пояса на водозаборных участках</t>
  </si>
  <si>
    <t>Субсидии юридическим лицам (кроме некоммерческих организаций), индивидуальным предпринимателям, физическим лицам</t>
  </si>
  <si>
    <t>0810023050</t>
  </si>
  <si>
    <t>Обеспечение условий реализации муниципальными общеобразовательными организациями образовательных программ естественно-научного цикла и профориентационной работы (доля софинансирования местного бюджета)</t>
  </si>
  <si>
    <t>02400S5И00</t>
  </si>
  <si>
    <t xml:space="preserve">Подпрограмма "Обеспечение реализации муниципальной программы "Обеспечение общественной безопасности на территории муниципального образования Алапаевское до 2027 года"
</t>
  </si>
  <si>
    <t>Подготовка инвестиционных проектов по развитию газификации в сельской местности</t>
  </si>
  <si>
    <t>Реализация мероприятий "Дорожной карты" по устранению нарушений, указанных в предписаниях органов государственного надзора</t>
  </si>
  <si>
    <t>0240025300</t>
  </si>
  <si>
    <t>Осуществление государственных полномочий Российской Федерации по первичному воинскому учету</t>
  </si>
  <si>
    <t>Поддержка реализации проектов по приоритетным направлениям работы с молодежью на территории Свердловской области</t>
  </si>
  <si>
    <t>0260048П00</t>
  </si>
  <si>
    <t>0810049606</t>
  </si>
  <si>
    <t>0810049506</t>
  </si>
  <si>
    <t>Реализация муниципальных программ по модернизации систем коммунальной инфраструктуры муниципальных образований Свердловской области за счет средств, поступивших от публично-правовой компании "Фонд развития территорий"</t>
  </si>
  <si>
    <t>Обеспечение реализации муниципальных программ по модернизации систем коммунальной инфраструктуры муниципальных образований Свердловской области</t>
  </si>
  <si>
    <t>08100S9606</t>
  </si>
  <si>
    <t>Обеспечение реализации муниципальных программ по модернизации систем коммунальной инфраструктуры муниципальных образований Свердловской области (доля софинансирования местного бюджета)</t>
  </si>
  <si>
    <t>Ремонт и содержание автомобильных дорог общего пользования местного значения и искусственных сооружений на них,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</si>
  <si>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1200028010</t>
  </si>
  <si>
    <t>1200028020</t>
  </si>
  <si>
    <t>1200028030</t>
  </si>
  <si>
    <t>120P548Г00</t>
  </si>
  <si>
    <t>120P5S8Г00</t>
  </si>
  <si>
    <t>1200028050</t>
  </si>
  <si>
    <t>120Р550810</t>
  </si>
  <si>
    <t>Осуществление мероприятий в отношении объектов культурного наследия</t>
  </si>
  <si>
    <t>Расходы на оказание содействия в подготовке и проведении выборов в федеральные органы государственной власти и в информировании избирателей</t>
  </si>
  <si>
    <t>Реализация проектов капитального строительства муниципального значения по развитию газификации</t>
  </si>
  <si>
    <t>024Е250980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</si>
  <si>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на условиях софинансирования из федерального бюджета</t>
  </si>
  <si>
    <t xml:space="preserve"> Субсидии некоммерческим организациям (за исключением государственных (муниципальных) учреждений)</t>
  </si>
  <si>
    <t>02600S8П00</t>
  </si>
  <si>
    <t>Поддержка реализации проектов по приоритетным направлениям работы с молодежью на территории Свердловской области (доля софинансирования местного бюджета)</t>
  </si>
  <si>
    <t xml:space="preserve">7000020810  </t>
  </si>
  <si>
    <t>7000026010</t>
  </si>
  <si>
    <t>0820063100</t>
  </si>
  <si>
    <t>160F242И00</t>
  </si>
  <si>
    <t>02200L3040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</si>
  <si>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</si>
  <si>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0530043410</t>
  </si>
  <si>
    <t>Осуществление торгового обслуживания в малонаселенных, отдаленных и труднодоступных сельских населенных пунктах Свердловской области</t>
  </si>
  <si>
    <t>05300S3410</t>
  </si>
  <si>
    <t>Осуществление торгового обслуживания в малонаселенных, отдаленных и труднодоступных сельских населенных пунктах Свердловской области (доля софинансирования местного бюджета)</t>
  </si>
  <si>
    <t>Актуализация схем водоснабжения, водоотведения и теплоснабжения муниципального образования Алапаевское</t>
  </si>
  <si>
    <t>0810023100</t>
  </si>
  <si>
    <t>Субсидия муниципальному унитарному предприятию "Коммунальные сети" в целях предупреждения банкротства и восстановления платежеспособности</t>
  </si>
  <si>
    <t>08400S2200</t>
  </si>
  <si>
    <t>Строительство газовых котельных (в том числе разработка проектно-сметной документации)</t>
  </si>
  <si>
    <t>08500S5763</t>
  </si>
  <si>
    <t>Реализация мероприятий по благоустройству сельских территорий (доля софинансирования местного бюджета)</t>
  </si>
  <si>
    <t>Реализация мероприятий по благоустройству сельских территорий</t>
  </si>
  <si>
    <t>08500Д5763</t>
  </si>
  <si>
    <t>160F2S2И00</t>
  </si>
  <si>
    <t>Обустройство мест отдыха населения в Свердловской области (доля софинансирования местного бюджета)</t>
  </si>
  <si>
    <t>Реализация проекта инициативного бюджетирования «Оборудование многофункциональной парковой зоны в д.Исакова», на условиях софинансирования за счет средств местного бюджета</t>
  </si>
  <si>
    <t>70000S3102</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</si>
  <si>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</si>
  <si>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70000S3101</t>
  </si>
  <si>
    <t>70000S3103</t>
  </si>
  <si>
    <t>Реализация проекта инициативного бюджетирования «Интерактивный скалодром», на условиях софинансирования за счет средств местного бюджета</t>
  </si>
  <si>
    <t>Реализация проекта инициативного бюджетирования «Вдохновение», на условиях софинансирования за счет средств местного бюджета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</si>
  <si>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</si>
  <si>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022ЕВ51790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</si>
  <si>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</si>
  <si>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0230045610</t>
  </si>
  <si>
    <t>7000020203</t>
  </si>
  <si>
    <t>Организация и проведение районных мероприятий на территории муниципального образования Алапаевское</t>
  </si>
  <si>
    <t>0710046600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</si>
  <si>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</si>
  <si>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07100S6600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</si>
  <si>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 (доля софинансирования местного бюджета)</t>
  </si>
  <si>
    <t>08500L5762</t>
  </si>
  <si>
    <t>08500Д5762</t>
  </si>
  <si>
    <t>Предоставление региональных социальных выплат молодым семьям на улучшение жилищных условий</t>
  </si>
  <si>
    <t>0460049500</t>
  </si>
  <si>
    <t>Сумма средств, предусмотренная на 2024 год в решении Думы о бюджете, тыс.рублей</t>
  </si>
  <si>
    <t>Утвержденные бюджетные назначения с учетом уточнений на год, тыс.рублей</t>
  </si>
  <si>
    <t>Исполнено</t>
  </si>
  <si>
    <t>в процентах</t>
  </si>
  <si>
    <t>тыс.рублей</t>
  </si>
  <si>
    <t>СВОДНЫЕ ПОКАЗАТЕЛИ 
ИСПОЛНЕНИЯ БЮДЖЕТА МУНИЦИПАЛЬНОГО ОБРАЗОВАНИЯ АЛАПАЕВСКОЕ 
ПО РАСХОДАМ ЗА ПЕРВОЕ ПОЛУГОДИЕ 2024 ГОДА</t>
  </si>
  <si>
    <t>Приложение №2</t>
  </si>
  <si>
    <t>к постановлению Администрации</t>
  </si>
  <si>
    <t>ИСПОЛНЕНИЕ БЮДЖЕТА МУНИЦИПАЛЬНОГО ОБРАЗОВАНИЯ АЛАПАЕВСКОЕ ПО МУНИЦИПАЛЬНЫМ ПРОГРАММАМ ЗА ПЕРВОЕ ПОЛУГОДИЕ 2024 ГОДА</t>
  </si>
  <si>
    <t>7000040700</t>
  </si>
  <si>
    <t>Резервный фонд Правительства Свердловской области</t>
  </si>
  <si>
    <t>7000020070</t>
  </si>
  <si>
    <t>Исполнение судебных актов, предусматривающих обращение взыскания на средства местного бюджета по денежным обязательствам к муниципальным учреждениям</t>
  </si>
  <si>
    <t>Переселение граждан из аварийного жилищного фонда за счет средств, поступивших от публично-правой компании "Фонд развития территорий"</t>
  </si>
  <si>
    <t>7000043100</t>
  </si>
  <si>
    <t>Внедрение механизмов инициативного бюджетирования на территории Свердловской области</t>
  </si>
  <si>
    <t>0220045200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</si>
  <si>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</si>
  <si>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Приложение №3</t>
  </si>
  <si>
    <t>от 29 июля 2024 года № 985</t>
  </si>
  <si>
    <t>от  29 июля 2024 года № 985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</si>
</sst>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0000"/>
    <numFmt numFmtId="166" formatCode="#,##0.0"/>
    <numFmt numFmtId="167" formatCode="#,##0.000"/>
    <numFmt numFmtId="168" formatCode="0.0"/>
    <numFmt numFmtId="169" formatCode="#,##0.00000"/>
  </numFmts>
  <fonts count="40" x14ac:knownFonts="1">
    <font>
      <sz val="10"/>
      <name val="Arial"/>
    </font>
    <font>
      <sz val="10"/>
      <name val="Arial"/>
      <family val="2"/>
      <charset val="204"/>
    </font>
    <font>
      <sz val="10"/>
      <name val="Arial"/>
      <family val="2"/>
      <charset val="204"/>
    </font>
    <font>
      <b/>
      <sz val="10"/>
      <name val="Arial"/>
      <family val="2"/>
      <charset val="204"/>
    </font>
    <font>
      <b/>
      <sz val="10"/>
      <name val="Times New Roman"/>
      <family val="1"/>
      <charset val="204"/>
    </font>
    <font>
      <sz val="10"/>
      <name val="Times New Roman"/>
      <family val="1"/>
      <charset val="204"/>
    </font>
    <font>
      <b/>
      <sz val="10"/>
      <color indexed="8"/>
      <name val="Times New Roman"/>
      <family val="1"/>
      <charset val="204"/>
    </font>
    <font>
      <b/>
      <sz val="12"/>
      <name val="Times New Roman"/>
      <family val="1"/>
      <charset val="204"/>
    </font>
    <font>
      <sz val="10"/>
      <color indexed="8"/>
      <name val="Calibri"/>
      <family val="2"/>
      <charset val="204"/>
    </font>
    <font>
      <sz val="11"/>
      <color indexed="8"/>
      <name val="Times New Roman"/>
      <family val="1"/>
      <charset val="204"/>
    </font>
    <font>
      <sz val="11"/>
      <name val="Times New Roman"/>
      <family val="1"/>
      <charset val="204"/>
    </font>
    <font>
      <b/>
      <sz val="12"/>
      <color indexed="8"/>
      <name val="Times New Roman"/>
      <family val="1"/>
      <charset val="204"/>
    </font>
    <font>
      <sz val="10"/>
      <color indexed="8"/>
      <name val="Times New Roman"/>
      <family val="1"/>
      <charset val="204"/>
    </font>
    <font>
      <sz val="12"/>
      <color indexed="8"/>
      <name val="Times New Roman"/>
      <family val="1"/>
      <charset val="204"/>
    </font>
    <font>
      <sz val="10"/>
      <name val="Arial"/>
      <family val="2"/>
      <charset val="204"/>
    </font>
    <font>
      <b/>
      <sz val="13"/>
      <color indexed="8"/>
      <name val="Times New Roman"/>
      <family val="1"/>
      <charset val="204"/>
    </font>
    <font>
      <sz val="12"/>
      <name val="Times New Roman"/>
      <family val="1"/>
      <charset val="204"/>
    </font>
    <font>
      <b/>
      <sz val="9"/>
      <name val="Times New Roman"/>
      <family val="1"/>
      <charset val="204"/>
    </font>
    <font>
      <sz val="11"/>
      <color theme="1"/>
      <name val="Calibri"/>
      <family val="2"/>
      <charset val="204"/>
      <scheme val="minor"/>
    </font>
    <font>
      <sz val="11"/>
      <color theme="0"/>
      <name val="Calibri"/>
      <family val="2"/>
      <charset val="204"/>
      <scheme val="minor"/>
    </font>
    <font>
      <b/>
      <sz val="10"/>
      <color rgb="FF000000"/>
      <name val="Arial CY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b/>
      <sz val="12"/>
      <name val="Arial"/>
      <family val="2"/>
      <charset val="204"/>
    </font>
    <font>
      <sz val="12"/>
      <name val="Arial"/>
      <family val="2"/>
      <charset val="204"/>
    </font>
    <font>
      <sz val="9"/>
      <name val="Times New Roman"/>
      <family val="1"/>
      <charset val="204"/>
    </font>
    <font>
      <b/>
      <sz val="11"/>
      <color indexed="8"/>
      <name val="Times New Roman"/>
      <family val="1"/>
      <charset val="204"/>
    </font>
  </fonts>
  <fills count="18">
    <fill>
      <patternFill patternType="none"/>
    </fill>
    <fill>
      <patternFill patternType="gray125"/>
    </fill>
    <fill>
      <patternFill patternType="solid">
        <fgColor rgb="FFFFFFCC"/>
      </patternFill>
    </fill>
    <fill>
      <patternFill patternType="solid">
        <fgColor rgb="FFCCFFFF"/>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48">
    <xf numFmtId="0" fontId="0" fillId="0" borderId="0"/>
    <xf numFmtId="167" fontId="20" fillId="2" borderId="4">
      <alignment horizontal="right" vertical="top" shrinkToFit="1"/>
    </xf>
    <xf numFmtId="167" fontId="20" fillId="3" borderId="4">
      <alignment horizontal="right" vertical="top" shrinkToFit="1"/>
    </xf>
    <xf numFmtId="4" fontId="20" fillId="2" borderId="4">
      <alignment horizontal="right" vertical="top" shrinkToFit="1"/>
    </xf>
    <xf numFmtId="4" fontId="20" fillId="3" borderId="4">
      <alignment horizontal="right" vertical="top" shrinkToFit="1"/>
    </xf>
    <xf numFmtId="4" fontId="20" fillId="3" borderId="4">
      <alignment horizontal="right" vertical="top" shrinkToFit="1"/>
    </xf>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21" fillId="10" borderId="5" applyNumberFormat="0" applyAlignment="0" applyProtection="0"/>
    <xf numFmtId="0" fontId="22" fillId="11" borderId="6" applyNumberFormat="0" applyAlignment="0" applyProtection="0"/>
    <xf numFmtId="0" fontId="23" fillId="11" borderId="5" applyNumberFormat="0" applyAlignment="0" applyProtection="0"/>
    <xf numFmtId="0" fontId="24" fillId="0" borderId="7" applyNumberFormat="0" applyFill="0" applyAlignment="0" applyProtection="0"/>
    <xf numFmtId="0" fontId="25" fillId="0" borderId="8" applyNumberFormat="0" applyFill="0" applyAlignment="0" applyProtection="0"/>
    <xf numFmtId="0" fontId="26" fillId="0" borderId="9" applyNumberFormat="0" applyFill="0" applyAlignment="0" applyProtection="0"/>
    <xf numFmtId="0" fontId="26" fillId="0" borderId="0" applyNumberFormat="0" applyFill="0" applyBorder="0" applyAlignment="0" applyProtection="0"/>
    <xf numFmtId="0" fontId="27" fillId="0" borderId="10" applyNumberFormat="0" applyFill="0" applyAlignment="0" applyProtection="0"/>
    <xf numFmtId="0" fontId="28" fillId="12" borderId="11" applyNumberFormat="0" applyAlignment="0" applyProtection="0"/>
    <xf numFmtId="0" fontId="29" fillId="0" borderId="0" applyNumberFormat="0" applyFill="0" applyBorder="0" applyAlignment="0" applyProtection="0"/>
    <xf numFmtId="0" fontId="30" fillId="13" borderId="0" applyNumberFormat="0" applyBorder="0" applyAlignment="0" applyProtection="0"/>
    <xf numFmtId="0" fontId="2" fillId="0" borderId="0"/>
    <xf numFmtId="0" fontId="2" fillId="0" borderId="0"/>
    <xf numFmtId="0" fontId="1" fillId="0" borderId="0"/>
    <xf numFmtId="0" fontId="1" fillId="0" borderId="0"/>
    <xf numFmtId="0" fontId="1" fillId="0" borderId="0"/>
    <xf numFmtId="0" fontId="2" fillId="0" borderId="0"/>
    <xf numFmtId="0" fontId="31" fillId="14" borderId="0" applyNumberFormat="0" applyBorder="0" applyAlignment="0" applyProtection="0"/>
    <xf numFmtId="0" fontId="32" fillId="0" borderId="0" applyNumberFormat="0" applyFill="0" applyBorder="0" applyAlignment="0" applyProtection="0"/>
    <xf numFmtId="0" fontId="18" fillId="2" borderId="12" applyNumberFormat="0" applyFont="0" applyAlignment="0" applyProtection="0"/>
    <xf numFmtId="0" fontId="18" fillId="2" borderId="12" applyNumberFormat="0" applyFont="0" applyAlignment="0" applyProtection="0"/>
    <xf numFmtId="0" fontId="18" fillId="2" borderId="12" applyNumberFormat="0" applyFont="0" applyAlignment="0" applyProtection="0"/>
    <xf numFmtId="0" fontId="18" fillId="2" borderId="12" applyNumberFormat="0" applyFont="0" applyAlignment="0" applyProtection="0"/>
    <xf numFmtId="0" fontId="18" fillId="2" borderId="12" applyNumberFormat="0" applyFont="0" applyAlignment="0" applyProtection="0"/>
    <xf numFmtId="0" fontId="18" fillId="2" borderId="12" applyNumberFormat="0" applyFont="0" applyAlignment="0" applyProtection="0"/>
    <xf numFmtId="0" fontId="18" fillId="2" borderId="12" applyNumberFormat="0" applyFont="0" applyAlignment="0" applyProtection="0"/>
    <xf numFmtId="0" fontId="33" fillId="0" borderId="13" applyNumberFormat="0" applyFill="0" applyAlignment="0" applyProtection="0"/>
    <xf numFmtId="0" fontId="34" fillId="0" borderId="0" applyNumberFormat="0" applyFill="0" applyBorder="0" applyAlignment="0" applyProtection="0"/>
    <xf numFmtId="164" fontId="1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5" fillId="15" borderId="0" applyNumberFormat="0" applyBorder="0" applyAlignment="0" applyProtection="0"/>
  </cellStyleXfs>
  <cellXfs count="155">
    <xf numFmtId="0" fontId="0" fillId="0" borderId="0" xfId="0"/>
    <xf numFmtId="165"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textRotation="90" wrapText="1"/>
    </xf>
    <xf numFmtId="0" fontId="5" fillId="0" borderId="1" xfId="0" applyFont="1" applyBorder="1" applyAlignment="1">
      <alignment horizontal="center" vertical="center" wrapText="1"/>
    </xf>
    <xf numFmtId="165"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165" fontId="5" fillId="0" borderId="1" xfId="0" applyNumberFormat="1" applyFont="1" applyBorder="1" applyAlignment="1">
      <alignment horizontal="center" vertical="center"/>
    </xf>
    <xf numFmtId="49" fontId="5" fillId="0" borderId="1" xfId="0" applyNumberFormat="1" applyFont="1" applyBorder="1" applyAlignment="1">
      <alignment horizontal="center" vertical="center"/>
    </xf>
    <xf numFmtId="0" fontId="5" fillId="0" borderId="0" xfId="0" applyFont="1" applyAlignment="1">
      <alignment horizontal="right" vertical="center" wrapText="1"/>
    </xf>
    <xf numFmtId="0" fontId="5" fillId="0" borderId="0" xfId="0" applyFont="1" applyAlignment="1">
      <alignment vertical="center" wrapText="1"/>
    </xf>
    <xf numFmtId="0" fontId="5" fillId="0" borderId="0" xfId="0" applyFont="1" applyAlignment="1">
      <alignment horizontal="right"/>
    </xf>
    <xf numFmtId="0" fontId="2" fillId="0" borderId="0" xfId="0" applyFont="1"/>
    <xf numFmtId="0" fontId="3" fillId="0" borderId="0" xfId="0" applyFont="1"/>
    <xf numFmtId="0" fontId="5" fillId="0" borderId="0" xfId="0" applyFont="1"/>
    <xf numFmtId="0" fontId="4" fillId="16" borderId="1" xfId="0" applyFont="1" applyFill="1" applyBorder="1" applyAlignment="1">
      <alignment horizontal="center" vertical="center" wrapText="1"/>
    </xf>
    <xf numFmtId="166" fontId="3" fillId="16" borderId="1" xfId="0" applyNumberFormat="1" applyFont="1" applyFill="1" applyBorder="1"/>
    <xf numFmtId="0" fontId="5" fillId="0" borderId="1" xfId="0" applyFont="1" applyBorder="1" applyAlignment="1">
      <alignment horizontal="center" vertical="center"/>
    </xf>
    <xf numFmtId="49" fontId="4" fillId="16" borderId="1" xfId="0" applyNumberFormat="1" applyFont="1" applyFill="1" applyBorder="1" applyAlignment="1">
      <alignment horizontal="center" vertical="center" wrapText="1"/>
    </xf>
    <xf numFmtId="0" fontId="0" fillId="16" borderId="0" xfId="0" applyFill="1"/>
    <xf numFmtId="0" fontId="0" fillId="0" borderId="0" xfId="0" applyAlignment="1">
      <alignment vertical="center"/>
    </xf>
    <xf numFmtId="166" fontId="0" fillId="0" borderId="0" xfId="0" applyNumberFormat="1"/>
    <xf numFmtId="0" fontId="8" fillId="0" borderId="0" xfId="0" applyFont="1" applyAlignment="1">
      <alignment horizontal="center" vertical="center"/>
    </xf>
    <xf numFmtId="0" fontId="12" fillId="0" borderId="2" xfId="0" applyFont="1" applyBorder="1" applyAlignment="1">
      <alignment horizontal="center" vertical="center" wrapText="1"/>
    </xf>
    <xf numFmtId="0" fontId="8" fillId="0" borderId="1" xfId="0" applyFont="1" applyBorder="1" applyAlignment="1">
      <alignment horizontal="center" vertical="center"/>
    </xf>
    <xf numFmtId="166" fontId="3" fillId="16" borderId="1" xfId="0" applyNumberFormat="1" applyFont="1" applyFill="1" applyBorder="1" applyAlignment="1">
      <alignment vertical="center"/>
    </xf>
    <xf numFmtId="0" fontId="4" fillId="0" borderId="1" xfId="0" applyFont="1" applyBorder="1" applyAlignment="1">
      <alignment horizontal="center" vertical="center"/>
    </xf>
    <xf numFmtId="0" fontId="5" fillId="16" borderId="1" xfId="0" applyFont="1" applyFill="1" applyBorder="1" applyAlignment="1">
      <alignment horizontal="center" vertical="center" wrapText="1"/>
    </xf>
    <xf numFmtId="0" fontId="12" fillId="16" borderId="2" xfId="0" applyFont="1" applyFill="1" applyBorder="1" applyAlignment="1">
      <alignment horizontal="center" vertical="center" wrapText="1"/>
    </xf>
    <xf numFmtId="0" fontId="13" fillId="16" borderId="1" xfId="0" applyFont="1" applyFill="1" applyBorder="1" applyAlignment="1">
      <alignment horizontal="center"/>
    </xf>
    <xf numFmtId="49" fontId="5" fillId="16" borderId="1" xfId="0" applyNumberFormat="1" applyFont="1" applyFill="1" applyBorder="1" applyAlignment="1">
      <alignment horizontal="center" vertical="center" wrapText="1"/>
    </xf>
    <xf numFmtId="165" fontId="4" fillId="16" borderId="1" xfId="0" applyNumberFormat="1" applyFont="1" applyFill="1" applyBorder="1" applyAlignment="1">
      <alignment horizontal="center" vertical="center" wrapText="1"/>
    </xf>
    <xf numFmtId="165" fontId="5" fillId="16" borderId="1" xfId="0" applyNumberFormat="1" applyFont="1" applyFill="1" applyBorder="1" applyAlignment="1">
      <alignment horizontal="center" vertical="center" wrapText="1"/>
    </xf>
    <xf numFmtId="49" fontId="13" fillId="0" borderId="1" xfId="0" applyNumberFormat="1" applyFont="1" applyBorder="1" applyAlignment="1">
      <alignment horizontal="center" vertical="center" wrapText="1"/>
    </xf>
    <xf numFmtId="49" fontId="4" fillId="0" borderId="1" xfId="40" applyNumberFormat="1" applyFont="1" applyBorder="1" applyAlignment="1">
      <alignment horizontal="center" vertical="center"/>
    </xf>
    <xf numFmtId="49" fontId="5" fillId="0" borderId="1" xfId="40" applyNumberFormat="1" applyFont="1" applyBorder="1" applyAlignment="1">
      <alignment horizontal="center" vertical="center"/>
    </xf>
    <xf numFmtId="166" fontId="1" fillId="16" borderId="1" xfId="0" applyNumberFormat="1" applyFont="1" applyFill="1" applyBorder="1"/>
    <xf numFmtId="0" fontId="1" fillId="0" borderId="0" xfId="0" applyFont="1"/>
    <xf numFmtId="166" fontId="0" fillId="0" borderId="0" xfId="0" applyNumberFormat="1" applyAlignment="1">
      <alignment vertical="center"/>
    </xf>
    <xf numFmtId="0" fontId="1" fillId="16" borderId="0" xfId="0" applyFont="1" applyFill="1" applyAlignment="1">
      <alignment horizontal="right"/>
    </xf>
    <xf numFmtId="0" fontId="1" fillId="0" borderId="1" xfId="0" applyFont="1" applyBorder="1" applyAlignment="1">
      <alignment horizontal="center" vertical="center"/>
    </xf>
    <xf numFmtId="49" fontId="4" fillId="0" borderId="1" xfId="28" applyNumberFormat="1" applyFont="1" applyBorder="1" applyAlignment="1">
      <alignment horizontal="center" vertical="top"/>
    </xf>
    <xf numFmtId="166" fontId="1" fillId="17" borderId="1" xfId="0" applyNumberFormat="1" applyFont="1" applyFill="1" applyBorder="1"/>
    <xf numFmtId="166" fontId="0" fillId="16" borderId="0" xfId="0" applyNumberFormat="1" applyFill="1"/>
    <xf numFmtId="0" fontId="1" fillId="0" borderId="0" xfId="0" applyFont="1" applyAlignment="1">
      <alignment horizontal="center"/>
    </xf>
    <xf numFmtId="0" fontId="1" fillId="0" borderId="0" xfId="0" applyFont="1" applyAlignment="1">
      <alignment horizontal="left"/>
    </xf>
    <xf numFmtId="0" fontId="1" fillId="16" borderId="0" xfId="0" applyFont="1" applyFill="1"/>
    <xf numFmtId="0" fontId="5" fillId="0" borderId="0" xfId="0" applyFont="1" applyAlignment="1">
      <alignment horizontal="left"/>
    </xf>
    <xf numFmtId="0" fontId="13" fillId="16" borderId="0" xfId="0" applyFont="1" applyFill="1" applyAlignment="1">
      <alignment horizontal="center"/>
    </xf>
    <xf numFmtId="166" fontId="15" fillId="16" borderId="0" xfId="0" applyNumberFormat="1" applyFont="1" applyFill="1" applyAlignment="1">
      <alignment vertical="center"/>
    </xf>
    <xf numFmtId="166" fontId="5" fillId="0" borderId="0" xfId="0" applyNumberFormat="1" applyFont="1"/>
    <xf numFmtId="166" fontId="3" fillId="0" borderId="1" xfId="0" applyNumberFormat="1" applyFont="1" applyBorder="1"/>
    <xf numFmtId="49" fontId="4" fillId="16" borderId="1" xfId="0" applyNumberFormat="1" applyFont="1" applyFill="1" applyBorder="1" applyAlignment="1">
      <alignment horizontal="center" vertical="center"/>
    </xf>
    <xf numFmtId="0" fontId="1" fillId="0" borderId="0" xfId="0" applyFont="1" applyAlignment="1">
      <alignment vertical="center"/>
    </xf>
    <xf numFmtId="0" fontId="10" fillId="0" borderId="0" xfId="0" applyFont="1" applyAlignment="1">
      <alignment horizontal="right"/>
    </xf>
    <xf numFmtId="0" fontId="4" fillId="0" borderId="1" xfId="0" applyFont="1" applyBorder="1" applyAlignment="1">
      <alignment horizontal="center" vertical="top" wrapText="1"/>
    </xf>
    <xf numFmtId="0" fontId="13" fillId="16" borderId="0" xfId="0" applyFont="1" applyFill="1" applyAlignment="1">
      <alignment vertical="top" wrapText="1"/>
    </xf>
    <xf numFmtId="165" fontId="4" fillId="16" borderId="1" xfId="0" applyNumberFormat="1" applyFont="1" applyFill="1" applyBorder="1" applyAlignment="1">
      <alignment horizontal="center" vertical="center"/>
    </xf>
    <xf numFmtId="165" fontId="5" fillId="16" borderId="1" xfId="0" applyNumberFormat="1" applyFont="1" applyFill="1" applyBorder="1" applyAlignment="1">
      <alignment horizontal="center" vertical="center"/>
    </xf>
    <xf numFmtId="49" fontId="4" fillId="16" borderId="1" xfId="28" applyNumberFormat="1" applyFont="1" applyFill="1" applyBorder="1" applyAlignment="1">
      <alignment horizontal="center" vertical="center"/>
    </xf>
    <xf numFmtId="0" fontId="7" fillId="0" borderId="1" xfId="0" applyFont="1" applyBorder="1" applyAlignment="1">
      <alignment horizontal="center" vertical="top" wrapText="1"/>
    </xf>
    <xf numFmtId="0" fontId="5" fillId="0" borderId="1" xfId="0" applyFont="1" applyBorder="1" applyAlignment="1">
      <alignment horizontal="center" vertical="top" wrapText="1"/>
    </xf>
    <xf numFmtId="0" fontId="4" fillId="16" borderId="1" xfId="0" applyFont="1" applyFill="1" applyBorder="1" applyAlignment="1">
      <alignment horizontal="center" vertical="top" wrapText="1"/>
    </xf>
    <xf numFmtId="0" fontId="5" fillId="16" borderId="1" xfId="0" applyFont="1" applyFill="1" applyBorder="1" applyAlignment="1">
      <alignment horizontal="center" vertical="top" wrapText="1"/>
    </xf>
    <xf numFmtId="0" fontId="4" fillId="0" borderId="1" xfId="28" applyFont="1" applyBorder="1" applyAlignment="1">
      <alignment horizontal="center" vertical="top" wrapText="1"/>
    </xf>
    <xf numFmtId="49" fontId="4" fillId="0" borderId="1" xfId="25" applyNumberFormat="1" applyFont="1" applyBorder="1" applyAlignment="1">
      <alignment horizontal="center" vertical="center" wrapText="1"/>
    </xf>
    <xf numFmtId="49" fontId="5" fillId="0" borderId="1" xfId="25" applyNumberFormat="1" applyFont="1" applyBorder="1" applyAlignment="1">
      <alignment horizontal="center" vertical="center" wrapText="1"/>
    </xf>
    <xf numFmtId="49" fontId="4" fillId="16" borderId="1" xfId="25" applyNumberFormat="1" applyFont="1" applyFill="1" applyBorder="1" applyAlignment="1">
      <alignment horizontal="center" vertical="center" wrapText="1"/>
    </xf>
    <xf numFmtId="49" fontId="5" fillId="16" borderId="1" xfId="25" applyNumberFormat="1" applyFont="1" applyFill="1" applyBorder="1" applyAlignment="1">
      <alignment horizontal="center" vertical="center" wrapText="1"/>
    </xf>
    <xf numFmtId="165" fontId="4" fillId="16" borderId="1" xfId="25" applyNumberFormat="1" applyFont="1" applyFill="1" applyBorder="1" applyAlignment="1">
      <alignment horizontal="center" vertical="center" wrapText="1"/>
    </xf>
    <xf numFmtId="165" fontId="5" fillId="16" borderId="1" xfId="25" applyNumberFormat="1" applyFont="1" applyFill="1" applyBorder="1" applyAlignment="1">
      <alignment horizontal="center" vertical="center" wrapText="1"/>
    </xf>
    <xf numFmtId="0" fontId="4" fillId="0" borderId="1" xfId="25" applyFont="1" applyBorder="1" applyAlignment="1">
      <alignment horizontal="center" vertical="top" wrapText="1"/>
    </xf>
    <xf numFmtId="0" fontId="5" fillId="0" borderId="1" xfId="25" applyFont="1" applyBorder="1" applyAlignment="1">
      <alignment horizontal="center" vertical="top" wrapText="1"/>
    </xf>
    <xf numFmtId="0" fontId="4" fillId="16" borderId="1" xfId="25" applyFont="1" applyFill="1" applyBorder="1" applyAlignment="1">
      <alignment horizontal="center" vertical="top" wrapText="1"/>
    </xf>
    <xf numFmtId="0" fontId="10" fillId="0" borderId="1" xfId="0" applyFont="1" applyBorder="1" applyAlignment="1">
      <alignment horizontal="left" vertical="center" wrapText="1"/>
    </xf>
    <xf numFmtId="0" fontId="17" fillId="0" borderId="0" xfId="0" applyFont="1" applyAlignment="1">
      <alignment horizontal="center" vertical="center" wrapText="1"/>
    </xf>
    <xf numFmtId="166" fontId="5" fillId="16" borderId="0" xfId="0" applyNumberFormat="1" applyFont="1" applyFill="1"/>
    <xf numFmtId="0" fontId="4" fillId="0" borderId="1" xfId="0" applyFont="1" applyBorder="1" applyAlignment="1">
      <alignment horizontal="center" vertical="top"/>
    </xf>
    <xf numFmtId="49" fontId="4" fillId="0" borderId="1" xfId="25" applyNumberFormat="1" applyFont="1" applyBorder="1" applyAlignment="1">
      <alignment horizontal="center" vertical="center"/>
    </xf>
    <xf numFmtId="49" fontId="5" fillId="0" borderId="1" xfId="25" applyNumberFormat="1" applyFont="1" applyBorder="1" applyAlignment="1">
      <alignment horizontal="center" vertical="center"/>
    </xf>
    <xf numFmtId="0" fontId="4" fillId="0" borderId="0" xfId="0" applyFont="1" applyAlignment="1">
      <alignment horizontal="center" vertical="top" wrapText="1"/>
    </xf>
    <xf numFmtId="0" fontId="1" fillId="0" borderId="0" xfId="0" applyFont="1" applyAlignment="1">
      <alignment horizontal="center" vertical="center"/>
    </xf>
    <xf numFmtId="0" fontId="3" fillId="0" borderId="1" xfId="0" applyFont="1" applyBorder="1" applyAlignment="1">
      <alignment horizontal="center" vertical="center"/>
    </xf>
    <xf numFmtId="166" fontId="7" fillId="0" borderId="1" xfId="0" applyNumberFormat="1" applyFont="1" applyBorder="1" applyAlignment="1">
      <alignment horizontal="center" wrapText="1"/>
    </xf>
    <xf numFmtId="166" fontId="4" fillId="0" borderId="1" xfId="0" applyNumberFormat="1" applyFont="1" applyBorder="1" applyAlignment="1">
      <alignment horizontal="center" wrapText="1"/>
    </xf>
    <xf numFmtId="166" fontId="4" fillId="0" borderId="1" xfId="0" applyNumberFormat="1" applyFont="1" applyBorder="1" applyAlignment="1">
      <alignment horizontal="center"/>
    </xf>
    <xf numFmtId="166" fontId="4" fillId="16" borderId="1" xfId="0" applyNumberFormat="1" applyFont="1" applyFill="1" applyBorder="1" applyAlignment="1">
      <alignment horizontal="center" wrapText="1"/>
    </xf>
    <xf numFmtId="166" fontId="4" fillId="0" borderId="1" xfId="28" applyNumberFormat="1" applyFont="1" applyBorder="1" applyAlignment="1">
      <alignment horizontal="center" wrapText="1"/>
    </xf>
    <xf numFmtId="0" fontId="4" fillId="0" borderId="1" xfId="0" applyFont="1" applyBorder="1" applyAlignment="1">
      <alignment vertical="center"/>
    </xf>
    <xf numFmtId="168" fontId="1" fillId="0" borderId="1" xfId="0" applyNumberFormat="1" applyFont="1" applyBorder="1"/>
    <xf numFmtId="165" fontId="4" fillId="0" borderId="1" xfId="25" applyNumberFormat="1" applyFont="1" applyBorder="1" applyAlignment="1">
      <alignment horizontal="center" vertical="center" wrapText="1"/>
    </xf>
    <xf numFmtId="165" fontId="5" fillId="0" borderId="1" xfId="25" applyNumberFormat="1" applyFont="1" applyBorder="1" applyAlignment="1">
      <alignment horizontal="center" vertical="center" wrapText="1"/>
    </xf>
    <xf numFmtId="49" fontId="5" fillId="16" borderId="1" xfId="0" applyNumberFormat="1" applyFont="1" applyFill="1" applyBorder="1" applyAlignment="1">
      <alignment horizontal="center" vertical="center"/>
    </xf>
    <xf numFmtId="2" fontId="0" fillId="0" borderId="0" xfId="0" applyNumberFormat="1"/>
    <xf numFmtId="0" fontId="8" fillId="16" borderId="1" xfId="0" applyFont="1" applyFill="1" applyBorder="1" applyAlignment="1">
      <alignment horizontal="center" vertical="center"/>
    </xf>
    <xf numFmtId="2" fontId="5" fillId="0" borderId="0" xfId="0" applyNumberFormat="1" applyFont="1"/>
    <xf numFmtId="166" fontId="36" fillId="16" borderId="1" xfId="0" applyNumberFormat="1" applyFont="1" applyFill="1" applyBorder="1"/>
    <xf numFmtId="166" fontId="37" fillId="16" borderId="1" xfId="0" applyNumberFormat="1" applyFont="1" applyFill="1" applyBorder="1"/>
    <xf numFmtId="166" fontId="37" fillId="17" borderId="1" xfId="0" applyNumberFormat="1" applyFont="1" applyFill="1" applyBorder="1"/>
    <xf numFmtId="166" fontId="36" fillId="16" borderId="1" xfId="0" applyNumberFormat="1" applyFont="1" applyFill="1" applyBorder="1" applyAlignment="1">
      <alignment vertical="center"/>
    </xf>
    <xf numFmtId="166" fontId="36" fillId="0" borderId="1" xfId="0" applyNumberFormat="1" applyFont="1" applyBorder="1"/>
    <xf numFmtId="0" fontId="4" fillId="0" borderId="0" xfId="0" applyFont="1" applyAlignment="1">
      <alignment horizontal="center" wrapText="1"/>
    </xf>
    <xf numFmtId="0" fontId="7" fillId="0" borderId="0" xfId="0" applyFont="1" applyAlignment="1">
      <alignment horizontal="center" vertical="top" wrapText="1"/>
    </xf>
    <xf numFmtId="0" fontId="12" fillId="16" borderId="17" xfId="0" applyFont="1" applyFill="1" applyBorder="1" applyAlignment="1">
      <alignment horizontal="center" vertical="center" wrapText="1"/>
    </xf>
    <xf numFmtId="166" fontId="13" fillId="0" borderId="14" xfId="0" applyNumberFormat="1" applyFont="1" applyBorder="1" applyAlignment="1">
      <alignment horizontal="right" vertical="center" wrapText="1"/>
    </xf>
    <xf numFmtId="0" fontId="37" fillId="0" borderId="1" xfId="0" applyFont="1" applyBorder="1" applyAlignment="1">
      <alignment vertical="center"/>
    </xf>
    <xf numFmtId="166" fontId="11" fillId="16" borderId="14" xfId="0" applyNumberFormat="1" applyFont="1" applyFill="1" applyBorder="1" applyAlignment="1">
      <alignment vertical="center"/>
    </xf>
    <xf numFmtId="0" fontId="9" fillId="16" borderId="1" xfId="0" applyFont="1" applyFill="1" applyBorder="1" applyAlignment="1">
      <alignment vertical="center" wrapText="1"/>
    </xf>
    <xf numFmtId="0" fontId="9" fillId="16" borderId="1" xfId="0" applyFont="1" applyFill="1" applyBorder="1" applyAlignment="1">
      <alignment horizontal="left" vertical="center" wrapText="1"/>
    </xf>
    <xf numFmtId="0" fontId="10" fillId="16" borderId="1" xfId="0" applyFont="1" applyFill="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5" fillId="0" borderId="0" xfId="0" applyFont="1" applyAlignment="1">
      <alignment horizontal="right" vertical="center"/>
    </xf>
    <xf numFmtId="0" fontId="8" fillId="0" borderId="0" xfId="0" applyFont="1" applyAlignment="1">
      <alignment horizontal="right" vertical="center"/>
    </xf>
    <xf numFmtId="0" fontId="1" fillId="0" borderId="0" xfId="0" applyFont="1" applyAlignment="1">
      <alignment horizontal="right" vertical="center"/>
    </xf>
    <xf numFmtId="169" fontId="36" fillId="16" borderId="1" xfId="0" applyNumberFormat="1" applyFont="1" applyFill="1" applyBorder="1"/>
    <xf numFmtId="169" fontId="37" fillId="16" borderId="1" xfId="0" applyNumberFormat="1" applyFont="1" applyFill="1" applyBorder="1"/>
    <xf numFmtId="169" fontId="37" fillId="17" borderId="1" xfId="0" applyNumberFormat="1" applyFont="1" applyFill="1" applyBorder="1"/>
    <xf numFmtId="169" fontId="36" fillId="16" borderId="1" xfId="0" applyNumberFormat="1" applyFont="1" applyFill="1" applyBorder="1" applyAlignment="1">
      <alignment vertical="center"/>
    </xf>
    <xf numFmtId="169" fontId="36" fillId="0" borderId="1" xfId="0" applyNumberFormat="1" applyFont="1" applyBorder="1"/>
    <xf numFmtId="168" fontId="36" fillId="0" borderId="1" xfId="0" applyNumberFormat="1" applyFont="1" applyBorder="1"/>
    <xf numFmtId="168" fontId="37" fillId="0" borderId="1" xfId="0" applyNumberFormat="1" applyFont="1" applyBorder="1"/>
    <xf numFmtId="168" fontId="16" fillId="0" borderId="1" xfId="0" applyNumberFormat="1" applyFont="1" applyBorder="1" applyAlignment="1">
      <alignment horizontal="right" vertical="center"/>
    </xf>
    <xf numFmtId="169" fontId="16" fillId="0" borderId="1" xfId="0" applyNumberFormat="1" applyFont="1" applyBorder="1" applyAlignment="1">
      <alignment horizontal="right" vertical="center"/>
    </xf>
    <xf numFmtId="169" fontId="7" fillId="0" borderId="1" xfId="0" applyNumberFormat="1" applyFont="1" applyBorder="1" applyAlignment="1">
      <alignment horizontal="right" vertical="center"/>
    </xf>
    <xf numFmtId="166" fontId="16" fillId="0" borderId="1" xfId="0" applyNumberFormat="1" applyFont="1" applyBorder="1" applyAlignment="1">
      <alignment horizontal="right" vertical="center"/>
    </xf>
    <xf numFmtId="166" fontId="7" fillId="0" borderId="1" xfId="0" applyNumberFormat="1" applyFont="1" applyBorder="1" applyAlignment="1">
      <alignment horizontal="right" vertical="center"/>
    </xf>
    <xf numFmtId="166" fontId="16" fillId="0" borderId="0" xfId="0" applyNumberFormat="1" applyFont="1" applyAlignment="1">
      <alignment horizontal="right" vertical="center"/>
    </xf>
    <xf numFmtId="169" fontId="16" fillId="0" borderId="0" xfId="0" applyNumberFormat="1" applyFont="1" applyAlignment="1">
      <alignment horizontal="right" vertical="center"/>
    </xf>
    <xf numFmtId="168" fontId="7" fillId="0" borderId="1" xfId="0" applyNumberFormat="1" applyFont="1" applyBorder="1" applyAlignment="1">
      <alignment horizontal="right" vertical="center"/>
    </xf>
    <xf numFmtId="0" fontId="4" fillId="0" borderId="15" xfId="0" applyFont="1" applyBorder="1" applyAlignment="1">
      <alignment horizontal="center" vertical="center" wrapText="1"/>
    </xf>
    <xf numFmtId="0" fontId="4" fillId="1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textRotation="90" wrapText="1"/>
    </xf>
    <xf numFmtId="0" fontId="4" fillId="0" borderId="16" xfId="0" applyFont="1" applyBorder="1" applyAlignment="1">
      <alignment horizontal="center" vertical="center" textRotation="90" wrapText="1"/>
    </xf>
    <xf numFmtId="0" fontId="4" fillId="0" borderId="1" xfId="0" applyFont="1" applyBorder="1" applyAlignment="1">
      <alignment horizontal="center" vertical="center" textRotation="90" wrapText="1"/>
    </xf>
    <xf numFmtId="0" fontId="7" fillId="0" borderId="0" xfId="0" applyFont="1" applyAlignment="1">
      <alignment horizontal="center" vertical="top" wrapText="1"/>
    </xf>
    <xf numFmtId="0" fontId="5" fillId="0" borderId="0" xfId="0" applyFont="1" applyAlignment="1">
      <alignment horizontal="right"/>
    </xf>
    <xf numFmtId="0" fontId="38" fillId="0" borderId="0" xfId="0" applyFont="1" applyAlignment="1">
      <alignment horizontal="right" vertical="center" wrapText="1"/>
    </xf>
    <xf numFmtId="0" fontId="38" fillId="0" borderId="0" xfId="0" applyFont="1" applyAlignment="1">
      <alignment horizontal="right"/>
    </xf>
    <xf numFmtId="0" fontId="16" fillId="0" borderId="0" xfId="0" applyFont="1" applyAlignment="1">
      <alignment horizontal="left"/>
    </xf>
    <xf numFmtId="0" fontId="12" fillId="0" borderId="0" xfId="0" applyFont="1" applyAlignment="1">
      <alignment horizontal="right" vertical="center"/>
    </xf>
    <xf numFmtId="0" fontId="13" fillId="0" borderId="0" xfId="0" applyFont="1" applyAlignment="1">
      <alignment horizontal="left" vertical="center" wrapText="1"/>
    </xf>
    <xf numFmtId="0" fontId="6" fillId="0" borderId="1" xfId="0" applyFont="1" applyBorder="1" applyAlignment="1">
      <alignment horizontal="center" vertical="center" wrapText="1"/>
    </xf>
    <xf numFmtId="0" fontId="6" fillId="16" borderId="1" xfId="0" applyFont="1" applyFill="1" applyBorder="1" applyAlignment="1">
      <alignment horizontal="center" vertical="center" wrapText="1"/>
    </xf>
    <xf numFmtId="0" fontId="6" fillId="0" borderId="18" xfId="0" applyFont="1" applyBorder="1" applyAlignment="1">
      <alignment horizontal="center" vertical="center" wrapText="1"/>
    </xf>
    <xf numFmtId="0" fontId="6" fillId="0" borderId="3" xfId="0" applyFont="1" applyBorder="1" applyAlignment="1">
      <alignment horizontal="center" vertical="center" wrapText="1"/>
    </xf>
    <xf numFmtId="166" fontId="6" fillId="16" borderId="1" xfId="0" applyNumberFormat="1" applyFont="1" applyFill="1" applyBorder="1" applyAlignment="1">
      <alignment horizontal="center" vertical="center" wrapText="1"/>
    </xf>
    <xf numFmtId="0" fontId="39" fillId="0" borderId="3" xfId="0" applyFont="1" applyBorder="1" applyAlignment="1">
      <alignment horizontal="center" vertical="center" wrapText="1"/>
    </xf>
    <xf numFmtId="0" fontId="5" fillId="0" borderId="0" xfId="0" applyFont="1" applyAlignment="1">
      <alignment horizontal="right" vertical="center" wrapText="1"/>
    </xf>
  </cellXfs>
  <cellStyles count="48">
    <cellStyle name="st50" xfId="1" xr:uid="{00000000-0005-0000-0000-000000000000}"/>
    <cellStyle name="st51" xfId="2" xr:uid="{00000000-0005-0000-0000-000001000000}"/>
    <cellStyle name="xl40" xfId="3" xr:uid="{00000000-0005-0000-0000-000002000000}"/>
    <cellStyle name="xl63" xfId="4" xr:uid="{00000000-0005-0000-0000-000003000000}"/>
    <cellStyle name="xl64" xfId="5" xr:uid="{00000000-0005-0000-0000-000004000000}"/>
    <cellStyle name="Акцент1" xfId="6" builtinId="29" customBuiltin="1"/>
    <cellStyle name="Акцент2" xfId="7" builtinId="33" customBuiltin="1"/>
    <cellStyle name="Акцент3" xfId="8" builtinId="37" customBuiltin="1"/>
    <cellStyle name="Акцент4" xfId="9" builtinId="41" customBuiltin="1"/>
    <cellStyle name="Акцент5" xfId="10" builtinId="45" customBuiltin="1"/>
    <cellStyle name="Акцент6" xfId="11" builtinId="49" customBuiltin="1"/>
    <cellStyle name="Ввод " xfId="12" builtinId="20" customBuiltin="1"/>
    <cellStyle name="Вывод" xfId="13" builtinId="21" customBuiltin="1"/>
    <cellStyle name="Вычисление" xfId="14" builtinId="22" customBuiltin="1"/>
    <cellStyle name="Заголовок 1" xfId="15" builtinId="16" customBuiltin="1"/>
    <cellStyle name="Заголовок 2" xfId="16" builtinId="17" customBuiltin="1"/>
    <cellStyle name="Заголовок 3" xfId="17" builtinId="18" customBuiltin="1"/>
    <cellStyle name="Заголовок 4" xfId="18" builtinId="19" customBuiltin="1"/>
    <cellStyle name="Итог" xfId="19" builtinId="25" customBuiltin="1"/>
    <cellStyle name="Контрольная ячейка" xfId="20" builtinId="23" customBuiltin="1"/>
    <cellStyle name="Название" xfId="21" builtinId="15" customBuiltin="1"/>
    <cellStyle name="Нейтральный" xfId="22" builtinId="28" customBuiltin="1"/>
    <cellStyle name="Обычный" xfId="0" builtinId="0"/>
    <cellStyle name="Обычный 2" xfId="23" xr:uid="{00000000-0005-0000-0000-000017000000}"/>
    <cellStyle name="Обычный 2 2" xfId="24" xr:uid="{00000000-0005-0000-0000-000018000000}"/>
    <cellStyle name="Обычный 2 2 2" xfId="25" xr:uid="{00000000-0005-0000-0000-000019000000}"/>
    <cellStyle name="Обычный 2 3" xfId="26" xr:uid="{00000000-0005-0000-0000-00001A000000}"/>
    <cellStyle name="Обычный 5" xfId="27" xr:uid="{00000000-0005-0000-0000-00001B000000}"/>
    <cellStyle name="Обычный_Лист1" xfId="28" xr:uid="{00000000-0005-0000-0000-00001C000000}"/>
    <cellStyle name="Плохой" xfId="29" builtinId="27" customBuiltin="1"/>
    <cellStyle name="Пояснение" xfId="30" builtinId="53" customBuiltin="1"/>
    <cellStyle name="Примечание 2" xfId="31" xr:uid="{00000000-0005-0000-0000-000020000000}"/>
    <cellStyle name="Примечание 3" xfId="32" xr:uid="{00000000-0005-0000-0000-000021000000}"/>
    <cellStyle name="Примечание 4" xfId="33" xr:uid="{00000000-0005-0000-0000-000022000000}"/>
    <cellStyle name="Примечание 5" xfId="34" xr:uid="{00000000-0005-0000-0000-000023000000}"/>
    <cellStyle name="Примечание 5 2" xfId="35" xr:uid="{00000000-0005-0000-0000-000024000000}"/>
    <cellStyle name="Примечание 6" xfId="36" xr:uid="{00000000-0005-0000-0000-000025000000}"/>
    <cellStyle name="Примечание 6 2" xfId="37" xr:uid="{00000000-0005-0000-0000-000026000000}"/>
    <cellStyle name="Связанная ячейка" xfId="38" builtinId="24" customBuiltin="1"/>
    <cellStyle name="Текст предупреждения" xfId="39" builtinId="11" customBuiltin="1"/>
    <cellStyle name="Финансовый 2" xfId="40" xr:uid="{00000000-0005-0000-0000-00002A000000}"/>
    <cellStyle name="Финансовый 2 2" xfId="41" xr:uid="{00000000-0005-0000-0000-00002B000000}"/>
    <cellStyle name="Финансовый 2 2 2" xfId="42" xr:uid="{00000000-0005-0000-0000-00002C000000}"/>
    <cellStyle name="Финансовый 2 3" xfId="43" xr:uid="{00000000-0005-0000-0000-00002D000000}"/>
    <cellStyle name="Финансовый 2 3 2" xfId="44" xr:uid="{00000000-0005-0000-0000-00002E000000}"/>
    <cellStyle name="Финансовый 3" xfId="45" xr:uid="{00000000-0005-0000-0000-00002F000000}"/>
    <cellStyle name="Финансовый 3 2" xfId="46" xr:uid="{00000000-0005-0000-0000-000030000000}"/>
    <cellStyle name="Хороший"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K678"/>
  <sheetViews>
    <sheetView tabSelected="1" zoomScale="98" zoomScaleNormal="98" workbookViewId="0">
      <selection activeCell="E8" sqref="E8:E9"/>
    </sheetView>
  </sheetViews>
  <sheetFormatPr defaultRowHeight="12.5" x14ac:dyDescent="0.25"/>
  <cols>
    <col min="1" max="1" width="4.54296875" customWidth="1"/>
    <col min="2" max="2" width="9" customWidth="1"/>
    <col min="3" max="3" width="12.54296875" customWidth="1"/>
    <col min="4" max="4" width="6.1796875" customWidth="1"/>
    <col min="5" max="5" width="59.7265625" customWidth="1"/>
    <col min="6" max="6" width="14.08984375" style="22" customWidth="1"/>
    <col min="7" max="7" width="12.6328125" customWidth="1"/>
    <col min="8" max="8" width="17.54296875" customWidth="1"/>
    <col min="9" max="9" width="7.7265625" customWidth="1"/>
    <col min="10" max="10" width="10.26953125" bestFit="1" customWidth="1"/>
    <col min="11" max="11" width="11.453125" bestFit="1" customWidth="1"/>
  </cols>
  <sheetData>
    <row r="1" spans="1:9" ht="13" x14ac:dyDescent="0.3">
      <c r="G1" s="14"/>
      <c r="H1" s="142" t="s">
        <v>723</v>
      </c>
      <c r="I1" s="142"/>
    </row>
    <row r="2" spans="1:9" ht="12.75" customHeight="1" x14ac:dyDescent="0.3">
      <c r="A2" s="13"/>
      <c r="B2" s="13"/>
      <c r="C2" s="13"/>
      <c r="D2" s="143"/>
      <c r="E2" s="143"/>
      <c r="F2" s="143"/>
      <c r="G2" s="142" t="s">
        <v>724</v>
      </c>
      <c r="H2" s="142"/>
      <c r="I2" s="142"/>
    </row>
    <row r="3" spans="1:9" ht="12.75" customHeight="1" x14ac:dyDescent="0.3">
      <c r="A3" s="13"/>
      <c r="B3" s="13"/>
      <c r="C3" s="13"/>
      <c r="D3" s="144"/>
      <c r="E3" s="144"/>
      <c r="F3" s="144"/>
      <c r="G3" s="142" t="s">
        <v>36</v>
      </c>
      <c r="H3" s="142"/>
      <c r="I3" s="142"/>
    </row>
    <row r="4" spans="1:9" ht="12.75" customHeight="1" x14ac:dyDescent="0.3">
      <c r="D4" s="144"/>
      <c r="E4" s="144"/>
      <c r="F4" s="144"/>
      <c r="G4" s="142" t="s">
        <v>736</v>
      </c>
      <c r="H4" s="142"/>
      <c r="I4" s="142"/>
    </row>
    <row r="5" spans="1:9" ht="13" x14ac:dyDescent="0.25">
      <c r="A5" s="13"/>
      <c r="B5" s="13"/>
      <c r="C5" s="13"/>
      <c r="D5" s="144"/>
      <c r="E5" s="144"/>
      <c r="F5" s="144"/>
    </row>
    <row r="6" spans="1:9" ht="48" customHeight="1" x14ac:dyDescent="0.25">
      <c r="A6" s="141" t="s">
        <v>722</v>
      </c>
      <c r="B6" s="141"/>
      <c r="C6" s="141"/>
      <c r="D6" s="141"/>
      <c r="E6" s="141"/>
      <c r="F6" s="141"/>
      <c r="G6" s="141"/>
      <c r="H6" s="141"/>
      <c r="I6" s="141"/>
    </row>
    <row r="7" spans="1:9" ht="15" x14ac:dyDescent="0.25">
      <c r="A7" s="105"/>
      <c r="B7" s="105"/>
      <c r="C7" s="105"/>
      <c r="D7" s="105"/>
      <c r="E7" s="105"/>
      <c r="F7" s="105"/>
    </row>
    <row r="8" spans="1:9" ht="21" customHeight="1" x14ac:dyDescent="0.25">
      <c r="A8" s="138" t="s">
        <v>0</v>
      </c>
      <c r="B8" s="138" t="s">
        <v>1</v>
      </c>
      <c r="C8" s="140" t="s">
        <v>2</v>
      </c>
      <c r="D8" s="140" t="s">
        <v>3</v>
      </c>
      <c r="E8" s="135" t="s">
        <v>92</v>
      </c>
      <c r="F8" s="134" t="s">
        <v>717</v>
      </c>
      <c r="G8" s="135" t="s">
        <v>718</v>
      </c>
      <c r="H8" s="136" t="s">
        <v>719</v>
      </c>
      <c r="I8" s="137"/>
    </row>
    <row r="9" spans="1:9" ht="97" customHeight="1" x14ac:dyDescent="0.25">
      <c r="A9" s="139"/>
      <c r="B9" s="139"/>
      <c r="C9" s="140"/>
      <c r="D9" s="140"/>
      <c r="E9" s="135"/>
      <c r="F9" s="134"/>
      <c r="G9" s="135"/>
      <c r="H9" s="133" t="s">
        <v>721</v>
      </c>
      <c r="I9" s="5" t="s">
        <v>720</v>
      </c>
    </row>
    <row r="10" spans="1:9" ht="12.5" customHeight="1" x14ac:dyDescent="0.25">
      <c r="A10" s="5">
        <v>1</v>
      </c>
      <c r="B10" s="5">
        <v>2</v>
      </c>
      <c r="C10" s="5">
        <v>3</v>
      </c>
      <c r="D10" s="5">
        <v>4</v>
      </c>
      <c r="E10" s="5">
        <v>5</v>
      </c>
      <c r="F10" s="21" t="s">
        <v>597</v>
      </c>
      <c r="G10" s="29">
        <v>7</v>
      </c>
      <c r="H10" s="29">
        <v>8</v>
      </c>
      <c r="I10" s="29">
        <v>9</v>
      </c>
    </row>
    <row r="11" spans="1:9" ht="18.75" customHeight="1" x14ac:dyDescent="0.35">
      <c r="A11" s="43">
        <v>1</v>
      </c>
      <c r="B11" s="1">
        <v>100</v>
      </c>
      <c r="C11" s="2"/>
      <c r="D11" s="2"/>
      <c r="E11" s="63" t="s">
        <v>4</v>
      </c>
      <c r="F11" s="99">
        <f>F12+F18+F27+F46+F63+F67+F42+F57</f>
        <v>155957</v>
      </c>
      <c r="G11" s="99">
        <f>G12+G18+G27+G46+G63+G67+G42+G57</f>
        <v>156052.40000000002</v>
      </c>
      <c r="H11" s="118">
        <f>H12+H18+H27+H46+H63+H67+H42+H57</f>
        <v>68703.409530000004</v>
      </c>
      <c r="I11" s="123">
        <f>H11/G11*100</f>
        <v>44.025858961477041</v>
      </c>
    </row>
    <row r="12" spans="1:9" ht="29.25" customHeight="1" x14ac:dyDescent="0.35">
      <c r="A12" s="43">
        <v>2</v>
      </c>
      <c r="B12" s="34">
        <v>102</v>
      </c>
      <c r="C12" s="2"/>
      <c r="D12" s="2"/>
      <c r="E12" s="58" t="s">
        <v>61</v>
      </c>
      <c r="F12" s="99">
        <f>F13</f>
        <v>2495.8000000000002</v>
      </c>
      <c r="G12" s="99">
        <f>G13</f>
        <v>2573.9</v>
      </c>
      <c r="H12" s="118">
        <f>H13</f>
        <v>1344.7132700000002</v>
      </c>
      <c r="I12" s="123">
        <f t="shared" ref="I12:I78" si="0">H12/G12*100</f>
        <v>52.244192470569963</v>
      </c>
    </row>
    <row r="13" spans="1:9" ht="16.5" customHeight="1" x14ac:dyDescent="0.35">
      <c r="A13" s="43">
        <v>3</v>
      </c>
      <c r="B13" s="34">
        <v>102</v>
      </c>
      <c r="C13" s="2" t="s">
        <v>177</v>
      </c>
      <c r="D13" s="2"/>
      <c r="E13" s="58" t="s">
        <v>146</v>
      </c>
      <c r="F13" s="99">
        <f>F14+F16</f>
        <v>2495.8000000000002</v>
      </c>
      <c r="G13" s="99">
        <f>G14+G16</f>
        <v>2573.9</v>
      </c>
      <c r="H13" s="118">
        <f>H14+H16</f>
        <v>1344.7132700000002</v>
      </c>
      <c r="I13" s="123">
        <f t="shared" si="0"/>
        <v>52.244192470569963</v>
      </c>
    </row>
    <row r="14" spans="1:9" ht="18.75" customHeight="1" x14ac:dyDescent="0.35">
      <c r="A14" s="43">
        <v>4</v>
      </c>
      <c r="B14" s="34">
        <v>102</v>
      </c>
      <c r="C14" s="2" t="s">
        <v>234</v>
      </c>
      <c r="D14" s="2"/>
      <c r="E14" s="58" t="s">
        <v>30</v>
      </c>
      <c r="F14" s="99">
        <f>F15</f>
        <v>2495.8000000000002</v>
      </c>
      <c r="G14" s="99">
        <f>G15</f>
        <v>2495.8000000000002</v>
      </c>
      <c r="H14" s="118">
        <f>H15</f>
        <v>1266.5932700000001</v>
      </c>
      <c r="I14" s="123">
        <f t="shared" si="0"/>
        <v>50.748989101690846</v>
      </c>
    </row>
    <row r="15" spans="1:9" ht="27.5" customHeight="1" x14ac:dyDescent="0.35">
      <c r="A15" s="43">
        <v>5</v>
      </c>
      <c r="B15" s="35">
        <v>102</v>
      </c>
      <c r="C15" s="4" t="s">
        <v>234</v>
      </c>
      <c r="D15" s="4" t="s">
        <v>49</v>
      </c>
      <c r="E15" s="64" t="s">
        <v>73</v>
      </c>
      <c r="F15" s="100">
        <v>2495.8000000000002</v>
      </c>
      <c r="G15" s="100">
        <v>2495.8000000000002</v>
      </c>
      <c r="H15" s="119">
        <v>1266.5932700000001</v>
      </c>
      <c r="I15" s="124">
        <f t="shared" si="0"/>
        <v>50.748989101690846</v>
      </c>
    </row>
    <row r="16" spans="1:9" ht="27.5" customHeight="1" x14ac:dyDescent="0.35">
      <c r="A16" s="43">
        <v>6</v>
      </c>
      <c r="B16" s="34">
        <v>102</v>
      </c>
      <c r="C16" s="2" t="s">
        <v>726</v>
      </c>
      <c r="D16" s="2"/>
      <c r="E16" s="65" t="s">
        <v>727</v>
      </c>
      <c r="F16" s="99">
        <f>F17</f>
        <v>0</v>
      </c>
      <c r="G16" s="99">
        <f>G17</f>
        <v>78.099999999999994</v>
      </c>
      <c r="H16" s="118">
        <f>H17</f>
        <v>78.12</v>
      </c>
      <c r="I16" s="123">
        <f t="shared" si="0"/>
        <v>100.02560819462229</v>
      </c>
    </row>
    <row r="17" spans="1:9" ht="27.5" customHeight="1" x14ac:dyDescent="0.35">
      <c r="A17" s="43">
        <v>7</v>
      </c>
      <c r="B17" s="35">
        <v>102</v>
      </c>
      <c r="C17" s="4" t="s">
        <v>726</v>
      </c>
      <c r="D17" s="4" t="s">
        <v>49</v>
      </c>
      <c r="E17" s="64" t="s">
        <v>73</v>
      </c>
      <c r="F17" s="101">
        <v>0</v>
      </c>
      <c r="G17" s="101">
        <v>78.099999999999994</v>
      </c>
      <c r="H17" s="120">
        <v>78.12</v>
      </c>
      <c r="I17" s="124">
        <f t="shared" si="0"/>
        <v>100.02560819462229</v>
      </c>
    </row>
    <row r="18" spans="1:9" ht="41.15" customHeight="1" x14ac:dyDescent="0.35">
      <c r="A18" s="43">
        <v>8</v>
      </c>
      <c r="B18" s="34">
        <v>103</v>
      </c>
      <c r="C18" s="2"/>
      <c r="D18" s="2"/>
      <c r="E18" s="58" t="s">
        <v>27</v>
      </c>
      <c r="F18" s="99">
        <f>F19</f>
        <v>5653.2</v>
      </c>
      <c r="G18" s="99">
        <f>G19</f>
        <v>5653.2</v>
      </c>
      <c r="H18" s="118">
        <f>H19</f>
        <v>2713.8688999999999</v>
      </c>
      <c r="I18" s="123">
        <f t="shared" si="0"/>
        <v>48.005888700205197</v>
      </c>
    </row>
    <row r="19" spans="1:9" ht="17.25" customHeight="1" x14ac:dyDescent="0.35">
      <c r="A19" s="43">
        <v>9</v>
      </c>
      <c r="B19" s="60">
        <v>103</v>
      </c>
      <c r="C19" s="2" t="s">
        <v>177</v>
      </c>
      <c r="D19" s="2"/>
      <c r="E19" s="58" t="s">
        <v>146</v>
      </c>
      <c r="F19" s="99">
        <f>F22+F20+F25</f>
        <v>5653.2</v>
      </c>
      <c r="G19" s="99">
        <f>G22+G20+G25</f>
        <v>5653.2</v>
      </c>
      <c r="H19" s="118">
        <f>H22+H20+H25</f>
        <v>2713.8688999999999</v>
      </c>
      <c r="I19" s="123">
        <f t="shared" si="0"/>
        <v>48.005888700205197</v>
      </c>
    </row>
    <row r="20" spans="1:9" ht="18.75" customHeight="1" x14ac:dyDescent="0.35">
      <c r="A20" s="43">
        <v>10</v>
      </c>
      <c r="B20" s="60">
        <v>103</v>
      </c>
      <c r="C20" s="4" t="s">
        <v>236</v>
      </c>
      <c r="D20" s="2"/>
      <c r="E20" s="58" t="s">
        <v>99</v>
      </c>
      <c r="F20" s="99">
        <f>F21</f>
        <v>477</v>
      </c>
      <c r="G20" s="99">
        <f>G21</f>
        <v>477</v>
      </c>
      <c r="H20" s="118">
        <f>H21</f>
        <v>146.46624</v>
      </c>
      <c r="I20" s="123">
        <f t="shared" si="0"/>
        <v>30.705710691823899</v>
      </c>
    </row>
    <row r="21" spans="1:9" ht="26.25" customHeight="1" x14ac:dyDescent="0.35">
      <c r="A21" s="43">
        <v>11</v>
      </c>
      <c r="B21" s="61">
        <v>103</v>
      </c>
      <c r="C21" s="4" t="s">
        <v>236</v>
      </c>
      <c r="D21" s="4" t="s">
        <v>49</v>
      </c>
      <c r="E21" s="64" t="s">
        <v>73</v>
      </c>
      <c r="F21" s="100">
        <v>477</v>
      </c>
      <c r="G21" s="100">
        <v>477</v>
      </c>
      <c r="H21" s="119">
        <v>146.46624</v>
      </c>
      <c r="I21" s="124">
        <f t="shared" si="0"/>
        <v>30.705710691823899</v>
      </c>
    </row>
    <row r="22" spans="1:9" ht="27.75" customHeight="1" x14ac:dyDescent="0.35">
      <c r="A22" s="43">
        <v>12</v>
      </c>
      <c r="B22" s="60">
        <v>103</v>
      </c>
      <c r="C22" s="37" t="s">
        <v>235</v>
      </c>
      <c r="D22" s="9"/>
      <c r="E22" s="58" t="s">
        <v>98</v>
      </c>
      <c r="F22" s="99">
        <f>F23+F24</f>
        <v>3025.6</v>
      </c>
      <c r="G22" s="99">
        <f>G23+G24</f>
        <v>3025.6</v>
      </c>
      <c r="H22" s="118">
        <f>H23+H24</f>
        <v>1511.2681</v>
      </c>
      <c r="I22" s="123">
        <f t="shared" si="0"/>
        <v>49.949368720253837</v>
      </c>
    </row>
    <row r="23" spans="1:9" ht="16.5" customHeight="1" x14ac:dyDescent="0.35">
      <c r="A23" s="43">
        <v>13</v>
      </c>
      <c r="B23" s="61">
        <v>103</v>
      </c>
      <c r="C23" s="38" t="s">
        <v>235</v>
      </c>
      <c r="D23" s="4" t="s">
        <v>49</v>
      </c>
      <c r="E23" s="64" t="s">
        <v>73</v>
      </c>
      <c r="F23" s="100">
        <v>2328.6</v>
      </c>
      <c r="G23" s="100">
        <v>2328.6</v>
      </c>
      <c r="H23" s="119">
        <v>1164.08617</v>
      </c>
      <c r="I23" s="124">
        <f t="shared" si="0"/>
        <v>49.990817229236455</v>
      </c>
    </row>
    <row r="24" spans="1:9" ht="27.75" customHeight="1" x14ac:dyDescent="0.35">
      <c r="A24" s="43">
        <v>14</v>
      </c>
      <c r="B24" s="61">
        <v>103</v>
      </c>
      <c r="C24" s="38" t="s">
        <v>235</v>
      </c>
      <c r="D24" s="4">
        <v>240</v>
      </c>
      <c r="E24" s="64" t="s">
        <v>69</v>
      </c>
      <c r="F24" s="100">
        <v>697</v>
      </c>
      <c r="G24" s="100">
        <v>697</v>
      </c>
      <c r="H24" s="119">
        <v>347.18193000000002</v>
      </c>
      <c r="I24" s="124">
        <f t="shared" si="0"/>
        <v>49.810893830703016</v>
      </c>
    </row>
    <row r="25" spans="1:9" s="16" customFormat="1" ht="26" x14ac:dyDescent="0.35">
      <c r="A25" s="43">
        <v>15</v>
      </c>
      <c r="B25" s="60">
        <v>103</v>
      </c>
      <c r="C25" s="37" t="s">
        <v>317</v>
      </c>
      <c r="D25" s="2"/>
      <c r="E25" s="58" t="s">
        <v>316</v>
      </c>
      <c r="F25" s="99">
        <f>F26</f>
        <v>2150.6</v>
      </c>
      <c r="G25" s="99">
        <f>G26</f>
        <v>2150.6</v>
      </c>
      <c r="H25" s="118">
        <f>H26</f>
        <v>1056.13456</v>
      </c>
      <c r="I25" s="123">
        <f t="shared" si="0"/>
        <v>49.108832883846368</v>
      </c>
    </row>
    <row r="26" spans="1:9" ht="18" customHeight="1" x14ac:dyDescent="0.35">
      <c r="A26" s="43">
        <v>16</v>
      </c>
      <c r="B26" s="61">
        <v>103</v>
      </c>
      <c r="C26" s="38" t="s">
        <v>317</v>
      </c>
      <c r="D26" s="4" t="s">
        <v>49</v>
      </c>
      <c r="E26" s="64" t="s">
        <v>73</v>
      </c>
      <c r="F26" s="100">
        <v>2150.6</v>
      </c>
      <c r="G26" s="100">
        <v>2150.6</v>
      </c>
      <c r="H26" s="119">
        <v>1056.13456</v>
      </c>
      <c r="I26" s="124">
        <f t="shared" si="0"/>
        <v>49.108832883846368</v>
      </c>
    </row>
    <row r="27" spans="1:9" ht="40.5" customHeight="1" x14ac:dyDescent="0.35">
      <c r="A27" s="43">
        <v>17</v>
      </c>
      <c r="B27" s="34">
        <v>104</v>
      </c>
      <c r="C27" s="2"/>
      <c r="D27" s="2"/>
      <c r="E27" s="58" t="s">
        <v>33</v>
      </c>
      <c r="F27" s="99">
        <f t="shared" ref="F27:H28" si="1">F28</f>
        <v>64028.3</v>
      </c>
      <c r="G27" s="99">
        <f>G28+G39</f>
        <v>64186.600000000006</v>
      </c>
      <c r="H27" s="118">
        <f>H28+H39</f>
        <v>29641.353620000002</v>
      </c>
      <c r="I27" s="123">
        <f t="shared" si="0"/>
        <v>46.179971551694585</v>
      </c>
    </row>
    <row r="28" spans="1:9" s="16" customFormat="1" ht="39" x14ac:dyDescent="0.35">
      <c r="A28" s="43">
        <v>18</v>
      </c>
      <c r="B28" s="60">
        <v>104</v>
      </c>
      <c r="C28" s="9" t="s">
        <v>237</v>
      </c>
      <c r="D28" s="2"/>
      <c r="E28" s="65" t="s">
        <v>558</v>
      </c>
      <c r="F28" s="99">
        <f t="shared" si="1"/>
        <v>64028.3</v>
      </c>
      <c r="G28" s="99">
        <f t="shared" si="1"/>
        <v>63988.3</v>
      </c>
      <c r="H28" s="118">
        <f t="shared" si="1"/>
        <v>29443.113600000001</v>
      </c>
      <c r="I28" s="123">
        <f t="shared" si="0"/>
        <v>46.013276802165393</v>
      </c>
    </row>
    <row r="29" spans="1:9" s="16" customFormat="1" ht="52" x14ac:dyDescent="0.35">
      <c r="A29" s="43">
        <v>19</v>
      </c>
      <c r="B29" s="60">
        <v>104</v>
      </c>
      <c r="C29" s="9" t="s">
        <v>238</v>
      </c>
      <c r="D29" s="2"/>
      <c r="E29" s="65" t="s">
        <v>616</v>
      </c>
      <c r="F29" s="99">
        <f>F30+F34+F37</f>
        <v>64028.3</v>
      </c>
      <c r="G29" s="99">
        <f>G30+G34+G37</f>
        <v>63988.3</v>
      </c>
      <c r="H29" s="118">
        <f>H30+H34+H37</f>
        <v>29443.113600000001</v>
      </c>
      <c r="I29" s="123">
        <f t="shared" si="0"/>
        <v>46.013276802165393</v>
      </c>
    </row>
    <row r="30" spans="1:9" ht="27" customHeight="1" x14ac:dyDescent="0.35">
      <c r="A30" s="43">
        <v>20</v>
      </c>
      <c r="B30" s="34">
        <v>104</v>
      </c>
      <c r="C30" s="2" t="s">
        <v>303</v>
      </c>
      <c r="D30" s="2"/>
      <c r="E30" s="58" t="s">
        <v>100</v>
      </c>
      <c r="F30" s="99">
        <f>F31+F32+F33</f>
        <v>27629.899999999998</v>
      </c>
      <c r="G30" s="99">
        <f>G31+G32+G33</f>
        <v>27589.899999999998</v>
      </c>
      <c r="H30" s="118">
        <f>H31+H32+H33</f>
        <v>13359.74351</v>
      </c>
      <c r="I30" s="123">
        <f t="shared" si="0"/>
        <v>48.422587649828387</v>
      </c>
    </row>
    <row r="31" spans="1:9" ht="26.25" customHeight="1" x14ac:dyDescent="0.35">
      <c r="A31" s="43">
        <v>21</v>
      </c>
      <c r="B31" s="35">
        <v>104</v>
      </c>
      <c r="C31" s="4" t="s">
        <v>303</v>
      </c>
      <c r="D31" s="4" t="s">
        <v>49</v>
      </c>
      <c r="E31" s="7" t="s">
        <v>73</v>
      </c>
      <c r="F31" s="100">
        <f>25114.3+60+1857.8</f>
        <v>27032.1</v>
      </c>
      <c r="G31" s="100">
        <f>25114.3+60+1857.8</f>
        <v>27032.1</v>
      </c>
      <c r="H31" s="119">
        <v>13118.73371</v>
      </c>
      <c r="I31" s="124">
        <f t="shared" si="0"/>
        <v>48.530205607407495</v>
      </c>
    </row>
    <row r="32" spans="1:9" ht="26" x14ac:dyDescent="0.35">
      <c r="A32" s="43">
        <v>22</v>
      </c>
      <c r="B32" s="35">
        <v>104</v>
      </c>
      <c r="C32" s="4" t="s">
        <v>303</v>
      </c>
      <c r="D32" s="4" t="s">
        <v>70</v>
      </c>
      <c r="E32" s="64" t="s">
        <v>69</v>
      </c>
      <c r="F32" s="100">
        <f>300+152.8</f>
        <v>452.8</v>
      </c>
      <c r="G32" s="100">
        <f>300+152.8</f>
        <v>452.8</v>
      </c>
      <c r="H32" s="119">
        <v>186.00980000000001</v>
      </c>
      <c r="I32" s="124">
        <f t="shared" si="0"/>
        <v>41.079902826855125</v>
      </c>
    </row>
    <row r="33" spans="1:9" ht="15.5" x14ac:dyDescent="0.35">
      <c r="A33" s="43">
        <v>23</v>
      </c>
      <c r="B33" s="35">
        <v>104</v>
      </c>
      <c r="C33" s="4" t="s">
        <v>303</v>
      </c>
      <c r="D33" s="4" t="s">
        <v>71</v>
      </c>
      <c r="E33" s="64" t="s">
        <v>72</v>
      </c>
      <c r="F33" s="100">
        <f>50+40+55</f>
        <v>145</v>
      </c>
      <c r="G33" s="100">
        <v>105</v>
      </c>
      <c r="H33" s="119">
        <v>55</v>
      </c>
      <c r="I33" s="124">
        <f t="shared" si="0"/>
        <v>52.380952380952387</v>
      </c>
    </row>
    <row r="34" spans="1:9" ht="15.5" x14ac:dyDescent="0.35">
      <c r="A34" s="43">
        <v>24</v>
      </c>
      <c r="B34" s="34">
        <v>104</v>
      </c>
      <c r="C34" s="9" t="s">
        <v>585</v>
      </c>
      <c r="D34" s="2"/>
      <c r="E34" s="58" t="s">
        <v>163</v>
      </c>
      <c r="F34" s="99">
        <f>F35+F36</f>
        <v>35668.400000000001</v>
      </c>
      <c r="G34" s="99">
        <f>G35+G36</f>
        <v>35668.400000000001</v>
      </c>
      <c r="H34" s="118">
        <f>H35+H36</f>
        <v>15800.87009</v>
      </c>
      <c r="I34" s="123">
        <f t="shared" si="0"/>
        <v>44.299352059526079</v>
      </c>
    </row>
    <row r="35" spans="1:9" ht="27" customHeight="1" x14ac:dyDescent="0.35">
      <c r="A35" s="43">
        <v>25</v>
      </c>
      <c r="B35" s="35">
        <v>104</v>
      </c>
      <c r="C35" s="4" t="s">
        <v>585</v>
      </c>
      <c r="D35" s="4" t="s">
        <v>49</v>
      </c>
      <c r="E35" s="7" t="s">
        <v>73</v>
      </c>
      <c r="F35" s="100">
        <v>24134.2</v>
      </c>
      <c r="G35" s="100">
        <v>24134.2</v>
      </c>
      <c r="H35" s="119">
        <v>11627.49531</v>
      </c>
      <c r="I35" s="124">
        <f t="shared" si="0"/>
        <v>48.178499017991065</v>
      </c>
    </row>
    <row r="36" spans="1:9" ht="26.25" customHeight="1" x14ac:dyDescent="0.35">
      <c r="A36" s="43">
        <v>26</v>
      </c>
      <c r="B36" s="35">
        <v>104</v>
      </c>
      <c r="C36" s="4" t="s">
        <v>585</v>
      </c>
      <c r="D36" s="4" t="s">
        <v>70</v>
      </c>
      <c r="E36" s="64" t="s">
        <v>69</v>
      </c>
      <c r="F36" s="100">
        <f>9534.2+2000</f>
        <v>11534.2</v>
      </c>
      <c r="G36" s="100">
        <f>9534.2+2000</f>
        <v>11534.2</v>
      </c>
      <c r="H36" s="119">
        <v>4173.3747800000001</v>
      </c>
      <c r="I36" s="124">
        <f t="shared" si="0"/>
        <v>36.182611537861312</v>
      </c>
    </row>
    <row r="37" spans="1:9" ht="26.25" customHeight="1" x14ac:dyDescent="0.35">
      <c r="A37" s="43">
        <v>27</v>
      </c>
      <c r="B37" s="60">
        <v>104</v>
      </c>
      <c r="C37" s="9" t="s">
        <v>586</v>
      </c>
      <c r="D37" s="9"/>
      <c r="E37" s="65" t="s">
        <v>126</v>
      </c>
      <c r="F37" s="99">
        <f>F38</f>
        <v>730</v>
      </c>
      <c r="G37" s="99">
        <f>G38</f>
        <v>730</v>
      </c>
      <c r="H37" s="118">
        <f>H38</f>
        <v>282.5</v>
      </c>
      <c r="I37" s="123">
        <f t="shared" si="0"/>
        <v>38.698630136986303</v>
      </c>
    </row>
    <row r="38" spans="1:9" ht="26.25" customHeight="1" x14ac:dyDescent="0.35">
      <c r="A38" s="43">
        <v>28</v>
      </c>
      <c r="B38" s="61">
        <v>104</v>
      </c>
      <c r="C38" s="11" t="s">
        <v>586</v>
      </c>
      <c r="D38" s="4">
        <v>240</v>
      </c>
      <c r="E38" s="64" t="s">
        <v>69</v>
      </c>
      <c r="F38" s="100">
        <v>730</v>
      </c>
      <c r="G38" s="100">
        <v>730</v>
      </c>
      <c r="H38" s="119">
        <v>282.5</v>
      </c>
      <c r="I38" s="124">
        <f t="shared" si="0"/>
        <v>38.698630136986303</v>
      </c>
    </row>
    <row r="39" spans="1:9" ht="15.5" x14ac:dyDescent="0.35">
      <c r="A39" s="43">
        <v>29</v>
      </c>
      <c r="B39" s="34">
        <v>104</v>
      </c>
      <c r="C39" s="2" t="s">
        <v>177</v>
      </c>
      <c r="D39" s="4"/>
      <c r="E39" s="58" t="s">
        <v>146</v>
      </c>
      <c r="F39" s="99">
        <f t="shared" ref="F39:H40" si="2">F40</f>
        <v>0</v>
      </c>
      <c r="G39" s="99">
        <f t="shared" si="2"/>
        <v>198.3</v>
      </c>
      <c r="H39" s="118">
        <f t="shared" si="2"/>
        <v>198.24001999999999</v>
      </c>
      <c r="I39" s="123">
        <f t="shared" si="0"/>
        <v>99.969752899646991</v>
      </c>
    </row>
    <row r="40" spans="1:9" ht="15.5" x14ac:dyDescent="0.35">
      <c r="A40" s="43">
        <v>30</v>
      </c>
      <c r="B40" s="34">
        <v>104</v>
      </c>
      <c r="C40" s="2" t="s">
        <v>726</v>
      </c>
      <c r="D40" s="2"/>
      <c r="E40" s="65" t="s">
        <v>727</v>
      </c>
      <c r="F40" s="99">
        <f t="shared" si="2"/>
        <v>0</v>
      </c>
      <c r="G40" s="99">
        <f t="shared" si="2"/>
        <v>198.3</v>
      </c>
      <c r="H40" s="118">
        <f t="shared" si="2"/>
        <v>198.24001999999999</v>
      </c>
      <c r="I40" s="123">
        <f t="shared" si="0"/>
        <v>99.969752899646991</v>
      </c>
    </row>
    <row r="41" spans="1:9" ht="26.25" customHeight="1" x14ac:dyDescent="0.35">
      <c r="A41" s="43">
        <v>31</v>
      </c>
      <c r="B41" s="35">
        <v>104</v>
      </c>
      <c r="C41" s="4" t="s">
        <v>726</v>
      </c>
      <c r="D41" s="4" t="s">
        <v>49</v>
      </c>
      <c r="E41" s="64" t="s">
        <v>73</v>
      </c>
      <c r="F41" s="101">
        <v>0</v>
      </c>
      <c r="G41" s="101">
        <v>198.3</v>
      </c>
      <c r="H41" s="120">
        <v>198.24001999999999</v>
      </c>
      <c r="I41" s="124">
        <f t="shared" si="0"/>
        <v>99.969752899646991</v>
      </c>
    </row>
    <row r="42" spans="1:9" ht="15.5" x14ac:dyDescent="0.35">
      <c r="A42" s="43">
        <v>32</v>
      </c>
      <c r="B42" s="34">
        <v>105</v>
      </c>
      <c r="C42" s="4"/>
      <c r="D42" s="4"/>
      <c r="E42" s="58" t="s">
        <v>328</v>
      </c>
      <c r="F42" s="99">
        <f t="shared" ref="F42:H44" si="3">F43</f>
        <v>14.5</v>
      </c>
      <c r="G42" s="99">
        <f t="shared" si="3"/>
        <v>14.5</v>
      </c>
      <c r="H42" s="118">
        <f t="shared" si="3"/>
        <v>14.5</v>
      </c>
      <c r="I42" s="123">
        <f t="shared" si="0"/>
        <v>100</v>
      </c>
    </row>
    <row r="43" spans="1:9" ht="15.5" x14ac:dyDescent="0.35">
      <c r="A43" s="43">
        <v>33</v>
      </c>
      <c r="B43" s="34">
        <v>105</v>
      </c>
      <c r="C43" s="2" t="s">
        <v>177</v>
      </c>
      <c r="D43" s="4"/>
      <c r="E43" s="58" t="s">
        <v>146</v>
      </c>
      <c r="F43" s="99">
        <f t="shared" si="3"/>
        <v>14.5</v>
      </c>
      <c r="G43" s="99">
        <f t="shared" si="3"/>
        <v>14.5</v>
      </c>
      <c r="H43" s="118">
        <f t="shared" si="3"/>
        <v>14.5</v>
      </c>
      <c r="I43" s="123">
        <f t="shared" si="0"/>
        <v>100</v>
      </c>
    </row>
    <row r="44" spans="1:9" ht="54" customHeight="1" x14ac:dyDescent="0.35">
      <c r="A44" s="43">
        <v>34</v>
      </c>
      <c r="B44" s="34">
        <v>105</v>
      </c>
      <c r="C44" s="2" t="s">
        <v>329</v>
      </c>
      <c r="D44" s="4"/>
      <c r="E44" s="58" t="s">
        <v>602</v>
      </c>
      <c r="F44" s="99">
        <f t="shared" si="3"/>
        <v>14.5</v>
      </c>
      <c r="G44" s="99">
        <f t="shared" si="3"/>
        <v>14.5</v>
      </c>
      <c r="H44" s="118">
        <f t="shared" si="3"/>
        <v>14.5</v>
      </c>
      <c r="I44" s="123">
        <f t="shared" si="0"/>
        <v>100</v>
      </c>
    </row>
    <row r="45" spans="1:9" ht="26.25" customHeight="1" x14ac:dyDescent="0.35">
      <c r="A45" s="43">
        <v>35</v>
      </c>
      <c r="B45" s="35">
        <v>105</v>
      </c>
      <c r="C45" s="4" t="s">
        <v>329</v>
      </c>
      <c r="D45" s="4" t="s">
        <v>70</v>
      </c>
      <c r="E45" s="64" t="s">
        <v>69</v>
      </c>
      <c r="F45" s="101">
        <v>14.5</v>
      </c>
      <c r="G45" s="101">
        <v>14.5</v>
      </c>
      <c r="H45" s="120">
        <v>14.5</v>
      </c>
      <c r="I45" s="124">
        <f t="shared" si="0"/>
        <v>100</v>
      </c>
    </row>
    <row r="46" spans="1:9" ht="31.5" customHeight="1" x14ac:dyDescent="0.35">
      <c r="A46" s="43">
        <v>36</v>
      </c>
      <c r="B46" s="34">
        <v>106</v>
      </c>
      <c r="C46" s="2"/>
      <c r="D46" s="2"/>
      <c r="E46" s="58" t="s">
        <v>31</v>
      </c>
      <c r="F46" s="99">
        <f>F47+F51</f>
        <v>20460</v>
      </c>
      <c r="G46" s="99">
        <f>G47+G51</f>
        <v>20460</v>
      </c>
      <c r="H46" s="118">
        <f>H47+H51</f>
        <v>10083.846460000001</v>
      </c>
      <c r="I46" s="123">
        <f t="shared" si="0"/>
        <v>49.285662072336265</v>
      </c>
    </row>
    <row r="47" spans="1:9" ht="26" x14ac:dyDescent="0.35">
      <c r="A47" s="43">
        <v>37</v>
      </c>
      <c r="B47" s="34">
        <v>106</v>
      </c>
      <c r="C47" s="2" t="s">
        <v>240</v>
      </c>
      <c r="D47" s="2"/>
      <c r="E47" s="65" t="s">
        <v>617</v>
      </c>
      <c r="F47" s="99">
        <f>F48</f>
        <v>15714.7</v>
      </c>
      <c r="G47" s="99">
        <f>G48</f>
        <v>15714.7</v>
      </c>
      <c r="H47" s="118">
        <f>H48</f>
        <v>7814.0114899999999</v>
      </c>
      <c r="I47" s="123">
        <f t="shared" si="0"/>
        <v>49.724216752467434</v>
      </c>
    </row>
    <row r="48" spans="1:9" ht="28.5" customHeight="1" x14ac:dyDescent="0.35">
      <c r="A48" s="43">
        <v>38</v>
      </c>
      <c r="B48" s="34">
        <v>106</v>
      </c>
      <c r="C48" s="2" t="s">
        <v>241</v>
      </c>
      <c r="D48" s="2"/>
      <c r="E48" s="58" t="s">
        <v>100</v>
      </c>
      <c r="F48" s="99">
        <f>F49+F50</f>
        <v>15714.7</v>
      </c>
      <c r="G48" s="99">
        <f>G49+G50</f>
        <v>15714.7</v>
      </c>
      <c r="H48" s="118">
        <f>H49+H50</f>
        <v>7814.0114899999999</v>
      </c>
      <c r="I48" s="123">
        <f t="shared" si="0"/>
        <v>49.724216752467434</v>
      </c>
    </row>
    <row r="49" spans="1:9" ht="21" customHeight="1" x14ac:dyDescent="0.35">
      <c r="A49" s="43">
        <v>39</v>
      </c>
      <c r="B49" s="35">
        <v>106</v>
      </c>
      <c r="C49" s="38" t="s">
        <v>241</v>
      </c>
      <c r="D49" s="4" t="s">
        <v>49</v>
      </c>
      <c r="E49" s="7" t="s">
        <v>73</v>
      </c>
      <c r="F49" s="100">
        <f>13730.7+36.4</f>
        <v>13767.1</v>
      </c>
      <c r="G49" s="100">
        <f>13730.7+36.4</f>
        <v>13767.1</v>
      </c>
      <c r="H49" s="119">
        <v>6904.6095599999999</v>
      </c>
      <c r="I49" s="124">
        <f t="shared" si="0"/>
        <v>50.152970197064015</v>
      </c>
    </row>
    <row r="50" spans="1:9" ht="28.5" customHeight="1" x14ac:dyDescent="0.35">
      <c r="A50" s="43">
        <v>40</v>
      </c>
      <c r="B50" s="35">
        <v>106</v>
      </c>
      <c r="C50" s="38" t="s">
        <v>241</v>
      </c>
      <c r="D50" s="4">
        <v>240</v>
      </c>
      <c r="E50" s="64" t="s">
        <v>69</v>
      </c>
      <c r="F50" s="100">
        <v>1947.6</v>
      </c>
      <c r="G50" s="100">
        <v>1947.6</v>
      </c>
      <c r="H50" s="119">
        <v>909.40192999999999</v>
      </c>
      <c r="I50" s="124">
        <f t="shared" si="0"/>
        <v>46.693465290614085</v>
      </c>
    </row>
    <row r="51" spans="1:9" ht="17.25" customHeight="1" x14ac:dyDescent="0.35">
      <c r="A51" s="43">
        <v>41</v>
      </c>
      <c r="B51" s="34">
        <v>106</v>
      </c>
      <c r="C51" s="2" t="s">
        <v>177</v>
      </c>
      <c r="D51" s="2"/>
      <c r="E51" s="58" t="s">
        <v>97</v>
      </c>
      <c r="F51" s="99">
        <f>F52+F54</f>
        <v>4745.3</v>
      </c>
      <c r="G51" s="99">
        <f>G52+G54</f>
        <v>4745.3</v>
      </c>
      <c r="H51" s="118">
        <f>H52+H54</f>
        <v>2269.8349699999999</v>
      </c>
      <c r="I51" s="123">
        <f t="shared" si="0"/>
        <v>47.833329188881621</v>
      </c>
    </row>
    <row r="52" spans="1:9" ht="27" customHeight="1" x14ac:dyDescent="0.35">
      <c r="A52" s="43">
        <v>42</v>
      </c>
      <c r="B52" s="34">
        <v>106</v>
      </c>
      <c r="C52" s="2" t="s">
        <v>243</v>
      </c>
      <c r="D52" s="2"/>
      <c r="E52" s="58" t="s">
        <v>28</v>
      </c>
      <c r="F52" s="99">
        <f>F53</f>
        <v>1453.3</v>
      </c>
      <c r="G52" s="99">
        <f>G53</f>
        <v>1453.3</v>
      </c>
      <c r="H52" s="118">
        <f>H53</f>
        <v>608.24962000000005</v>
      </c>
      <c r="I52" s="123">
        <f t="shared" si="0"/>
        <v>41.852998004541391</v>
      </c>
    </row>
    <row r="53" spans="1:9" ht="24.75" customHeight="1" x14ac:dyDescent="0.35">
      <c r="A53" s="43">
        <v>43</v>
      </c>
      <c r="B53" s="35">
        <v>106</v>
      </c>
      <c r="C53" s="4" t="s">
        <v>243</v>
      </c>
      <c r="D53" s="4" t="s">
        <v>49</v>
      </c>
      <c r="E53" s="7" t="s">
        <v>73</v>
      </c>
      <c r="F53" s="100">
        <v>1453.3</v>
      </c>
      <c r="G53" s="100">
        <v>1453.3</v>
      </c>
      <c r="H53" s="119">
        <v>608.24962000000005</v>
      </c>
      <c r="I53" s="124">
        <f t="shared" si="0"/>
        <v>41.852998004541391</v>
      </c>
    </row>
    <row r="54" spans="1:9" ht="27.75" customHeight="1" x14ac:dyDescent="0.35">
      <c r="A54" s="43">
        <v>44</v>
      </c>
      <c r="B54" s="60">
        <v>106</v>
      </c>
      <c r="C54" s="37" t="s">
        <v>242</v>
      </c>
      <c r="D54" s="9"/>
      <c r="E54" s="58" t="s">
        <v>98</v>
      </c>
      <c r="F54" s="99">
        <f>F55+F56</f>
        <v>3292</v>
      </c>
      <c r="G54" s="99">
        <f>G55+G56</f>
        <v>3292</v>
      </c>
      <c r="H54" s="118">
        <f>H55+H56</f>
        <v>1661.5853499999998</v>
      </c>
      <c r="I54" s="123">
        <f t="shared" si="0"/>
        <v>50.473431044957472</v>
      </c>
    </row>
    <row r="55" spans="1:9" ht="25.5" customHeight="1" x14ac:dyDescent="0.35">
      <c r="A55" s="43">
        <v>45</v>
      </c>
      <c r="B55" s="61">
        <v>106</v>
      </c>
      <c r="C55" s="38" t="s">
        <v>242</v>
      </c>
      <c r="D55" s="4" t="s">
        <v>49</v>
      </c>
      <c r="E55" s="7" t="s">
        <v>73</v>
      </c>
      <c r="F55" s="100">
        <f>2797+15</f>
        <v>2812</v>
      </c>
      <c r="G55" s="100">
        <f>2797+15</f>
        <v>2812</v>
      </c>
      <c r="H55" s="119">
        <v>1356.3878999999999</v>
      </c>
      <c r="I55" s="124">
        <f t="shared" si="0"/>
        <v>48.23570056899004</v>
      </c>
    </row>
    <row r="56" spans="1:9" ht="27.75" customHeight="1" x14ac:dyDescent="0.35">
      <c r="A56" s="43">
        <v>46</v>
      </c>
      <c r="B56" s="61">
        <v>106</v>
      </c>
      <c r="C56" s="38" t="s">
        <v>242</v>
      </c>
      <c r="D56" s="4">
        <v>240</v>
      </c>
      <c r="E56" s="64" t="s">
        <v>69</v>
      </c>
      <c r="F56" s="100">
        <v>480</v>
      </c>
      <c r="G56" s="100">
        <v>480</v>
      </c>
      <c r="H56" s="119">
        <v>305.19745</v>
      </c>
      <c r="I56" s="124">
        <f t="shared" si="0"/>
        <v>63.582802083333334</v>
      </c>
    </row>
    <row r="57" spans="1:9" ht="15.5" x14ac:dyDescent="0.35">
      <c r="A57" s="43">
        <v>47</v>
      </c>
      <c r="B57" s="34">
        <v>107</v>
      </c>
      <c r="C57" s="2"/>
      <c r="D57" s="2"/>
      <c r="E57" s="80" t="s">
        <v>479</v>
      </c>
      <c r="F57" s="99">
        <f>F58</f>
        <v>1489</v>
      </c>
      <c r="G57" s="99">
        <f>G58</f>
        <v>1489</v>
      </c>
      <c r="H57" s="118">
        <f>H58</f>
        <v>1421.8799899999999</v>
      </c>
      <c r="I57" s="123">
        <f t="shared" si="0"/>
        <v>95.492276024177286</v>
      </c>
    </row>
    <row r="58" spans="1:9" ht="15.5" x14ac:dyDescent="0.35">
      <c r="A58" s="43">
        <v>48</v>
      </c>
      <c r="B58" s="34">
        <v>107</v>
      </c>
      <c r="C58" s="9" t="s">
        <v>177</v>
      </c>
      <c r="D58" s="2"/>
      <c r="E58" s="80" t="s">
        <v>146</v>
      </c>
      <c r="F58" s="99">
        <f>F59+F61</f>
        <v>1489</v>
      </c>
      <c r="G58" s="99">
        <f>G59+G61</f>
        <v>1489</v>
      </c>
      <c r="H58" s="118">
        <f>H59+H61</f>
        <v>1421.8799899999999</v>
      </c>
      <c r="I58" s="123">
        <f t="shared" si="0"/>
        <v>95.492276024177286</v>
      </c>
    </row>
    <row r="59" spans="1:9" ht="26" x14ac:dyDescent="0.35">
      <c r="A59" s="43">
        <v>49</v>
      </c>
      <c r="B59" s="34">
        <v>107</v>
      </c>
      <c r="C59" s="2" t="s">
        <v>480</v>
      </c>
      <c r="D59" s="2"/>
      <c r="E59" s="58" t="s">
        <v>481</v>
      </c>
      <c r="F59" s="99">
        <f>F60</f>
        <v>1189</v>
      </c>
      <c r="G59" s="99">
        <f>G60</f>
        <v>1189</v>
      </c>
      <c r="H59" s="118">
        <f>H60</f>
        <v>1189</v>
      </c>
      <c r="I59" s="123">
        <f t="shared" si="0"/>
        <v>100</v>
      </c>
    </row>
    <row r="60" spans="1:9" ht="15.5" x14ac:dyDescent="0.35">
      <c r="A60" s="43">
        <v>50</v>
      </c>
      <c r="B60" s="35">
        <v>107</v>
      </c>
      <c r="C60" s="4" t="s">
        <v>480</v>
      </c>
      <c r="D60" s="4" t="s">
        <v>482</v>
      </c>
      <c r="E60" s="64" t="s">
        <v>483</v>
      </c>
      <c r="F60" s="100">
        <f>1489-300</f>
        <v>1189</v>
      </c>
      <c r="G60" s="100">
        <f>1489-300</f>
        <v>1189</v>
      </c>
      <c r="H60" s="119">
        <v>1189</v>
      </c>
      <c r="I60" s="124">
        <f t="shared" si="0"/>
        <v>100</v>
      </c>
    </row>
    <row r="61" spans="1:9" ht="39" x14ac:dyDescent="0.35">
      <c r="A61" s="43">
        <v>51</v>
      </c>
      <c r="B61" s="34">
        <v>107</v>
      </c>
      <c r="C61" s="21" t="s">
        <v>675</v>
      </c>
      <c r="D61" s="2"/>
      <c r="E61" s="58" t="s">
        <v>668</v>
      </c>
      <c r="F61" s="99">
        <f>F62</f>
        <v>300</v>
      </c>
      <c r="G61" s="99">
        <f>G62</f>
        <v>300</v>
      </c>
      <c r="H61" s="118">
        <f>H62</f>
        <v>232.87998999999999</v>
      </c>
      <c r="I61" s="123">
        <f t="shared" si="0"/>
        <v>77.62666333333334</v>
      </c>
    </row>
    <row r="62" spans="1:9" ht="26" x14ac:dyDescent="0.35">
      <c r="A62" s="43">
        <v>52</v>
      </c>
      <c r="B62" s="35">
        <v>107</v>
      </c>
      <c r="C62" s="33" t="s">
        <v>675</v>
      </c>
      <c r="D62" s="4">
        <v>240</v>
      </c>
      <c r="E62" s="64" t="s">
        <v>69</v>
      </c>
      <c r="F62" s="100">
        <v>300</v>
      </c>
      <c r="G62" s="100">
        <v>300</v>
      </c>
      <c r="H62" s="119">
        <v>232.87998999999999</v>
      </c>
      <c r="I62" s="124">
        <f t="shared" si="0"/>
        <v>77.62666333333334</v>
      </c>
    </row>
    <row r="63" spans="1:9" ht="19.5" customHeight="1" x14ac:dyDescent="0.35">
      <c r="A63" s="43">
        <v>53</v>
      </c>
      <c r="B63" s="34">
        <v>111</v>
      </c>
      <c r="C63" s="2"/>
      <c r="D63" s="2"/>
      <c r="E63" s="58" t="s">
        <v>5</v>
      </c>
      <c r="F63" s="99">
        <f t="shared" ref="F63:H65" si="4">F64</f>
        <v>1500</v>
      </c>
      <c r="G63" s="99">
        <f t="shared" si="4"/>
        <v>1319</v>
      </c>
      <c r="H63" s="118">
        <f t="shared" si="4"/>
        <v>0</v>
      </c>
      <c r="I63" s="123">
        <f t="shared" si="0"/>
        <v>0</v>
      </c>
    </row>
    <row r="64" spans="1:9" ht="21" customHeight="1" x14ac:dyDescent="0.35">
      <c r="A64" s="43">
        <v>54</v>
      </c>
      <c r="B64" s="34">
        <v>111</v>
      </c>
      <c r="C64" s="2" t="s">
        <v>177</v>
      </c>
      <c r="D64" s="2"/>
      <c r="E64" s="58" t="s">
        <v>146</v>
      </c>
      <c r="F64" s="99">
        <f t="shared" si="4"/>
        <v>1500</v>
      </c>
      <c r="G64" s="99">
        <f t="shared" si="4"/>
        <v>1319</v>
      </c>
      <c r="H64" s="118">
        <f t="shared" si="4"/>
        <v>0</v>
      </c>
      <c r="I64" s="123">
        <f t="shared" si="0"/>
        <v>0</v>
      </c>
    </row>
    <row r="65" spans="1:9" ht="19" customHeight="1" x14ac:dyDescent="0.35">
      <c r="A65" s="43">
        <v>55</v>
      </c>
      <c r="B65" s="34">
        <v>111</v>
      </c>
      <c r="C65" s="2" t="s">
        <v>244</v>
      </c>
      <c r="D65" s="2"/>
      <c r="E65" s="58" t="s">
        <v>6</v>
      </c>
      <c r="F65" s="99">
        <f t="shared" si="4"/>
        <v>1500</v>
      </c>
      <c r="G65" s="99">
        <f t="shared" si="4"/>
        <v>1319</v>
      </c>
      <c r="H65" s="118">
        <f t="shared" si="4"/>
        <v>0</v>
      </c>
      <c r="I65" s="123">
        <f t="shared" si="0"/>
        <v>0</v>
      </c>
    </row>
    <row r="66" spans="1:9" ht="20.5" customHeight="1" x14ac:dyDescent="0.35">
      <c r="A66" s="43">
        <v>56</v>
      </c>
      <c r="B66" s="35">
        <v>111</v>
      </c>
      <c r="C66" s="4" t="s">
        <v>244</v>
      </c>
      <c r="D66" s="4" t="s">
        <v>50</v>
      </c>
      <c r="E66" s="64" t="s">
        <v>51</v>
      </c>
      <c r="F66" s="100">
        <v>1500</v>
      </c>
      <c r="G66" s="100">
        <v>1319</v>
      </c>
      <c r="H66" s="119">
        <v>0</v>
      </c>
      <c r="I66" s="124">
        <f t="shared" si="0"/>
        <v>0</v>
      </c>
    </row>
    <row r="67" spans="1:9" ht="15.5" x14ac:dyDescent="0.35">
      <c r="A67" s="43">
        <v>57</v>
      </c>
      <c r="B67" s="34">
        <v>113</v>
      </c>
      <c r="C67" s="2"/>
      <c r="D67" s="2"/>
      <c r="E67" s="58" t="s">
        <v>25</v>
      </c>
      <c r="F67" s="99">
        <f>F68+F75+F97+F71+F83+F88</f>
        <v>60316.200000000004</v>
      </c>
      <c r="G67" s="99">
        <f>G68+G75+G97+G71+G83+G88</f>
        <v>60356.200000000004</v>
      </c>
      <c r="H67" s="118">
        <f>H68+H75+H97+H71+H83+H88</f>
        <v>23483.247290000003</v>
      </c>
      <c r="I67" s="123">
        <f t="shared" si="0"/>
        <v>38.907763063280996</v>
      </c>
    </row>
    <row r="68" spans="1:9" ht="29.25" customHeight="1" x14ac:dyDescent="0.35">
      <c r="A68" s="43">
        <v>58</v>
      </c>
      <c r="B68" s="34">
        <v>113</v>
      </c>
      <c r="C68" s="2" t="s">
        <v>240</v>
      </c>
      <c r="D68" s="2"/>
      <c r="E68" s="65" t="s">
        <v>617</v>
      </c>
      <c r="F68" s="99">
        <f t="shared" ref="F68:H69" si="5">F69</f>
        <v>4000</v>
      </c>
      <c r="G68" s="99">
        <f t="shared" si="5"/>
        <v>4000</v>
      </c>
      <c r="H68" s="118">
        <f t="shared" si="5"/>
        <v>2100</v>
      </c>
      <c r="I68" s="123">
        <f t="shared" si="0"/>
        <v>52.5</v>
      </c>
    </row>
    <row r="69" spans="1:9" ht="30.75" customHeight="1" x14ac:dyDescent="0.35">
      <c r="A69" s="43">
        <v>59</v>
      </c>
      <c r="B69" s="34">
        <v>113</v>
      </c>
      <c r="C69" s="2" t="s">
        <v>245</v>
      </c>
      <c r="D69" s="2"/>
      <c r="E69" s="58" t="s">
        <v>400</v>
      </c>
      <c r="F69" s="99">
        <f t="shared" si="5"/>
        <v>4000</v>
      </c>
      <c r="G69" s="99">
        <f t="shared" si="5"/>
        <v>4000</v>
      </c>
      <c r="H69" s="118">
        <f t="shared" si="5"/>
        <v>2100</v>
      </c>
      <c r="I69" s="123">
        <f t="shared" si="0"/>
        <v>52.5</v>
      </c>
    </row>
    <row r="70" spans="1:9" s="15" customFormat="1" ht="17.149999999999999" customHeight="1" x14ac:dyDescent="0.35">
      <c r="A70" s="43">
        <v>60</v>
      </c>
      <c r="B70" s="35">
        <v>113</v>
      </c>
      <c r="C70" s="4" t="s">
        <v>245</v>
      </c>
      <c r="D70" s="33" t="s">
        <v>52</v>
      </c>
      <c r="E70" s="64" t="s">
        <v>53</v>
      </c>
      <c r="F70" s="100">
        <v>4000</v>
      </c>
      <c r="G70" s="100">
        <v>4000</v>
      </c>
      <c r="H70" s="119">
        <v>2100</v>
      </c>
      <c r="I70" s="124">
        <f t="shared" si="0"/>
        <v>52.5</v>
      </c>
    </row>
    <row r="71" spans="1:9" ht="39.75" customHeight="1" x14ac:dyDescent="0.35">
      <c r="A71" s="43">
        <v>61</v>
      </c>
      <c r="B71" s="60">
        <v>113</v>
      </c>
      <c r="C71" s="9" t="s">
        <v>246</v>
      </c>
      <c r="D71" s="9"/>
      <c r="E71" s="65" t="s">
        <v>613</v>
      </c>
      <c r="F71" s="99">
        <f>F72</f>
        <v>10028.599999999999</v>
      </c>
      <c r="G71" s="99">
        <f>G72</f>
        <v>10028.599999999999</v>
      </c>
      <c r="H71" s="118">
        <f>H72</f>
        <v>4574.7991099999999</v>
      </c>
      <c r="I71" s="123">
        <f t="shared" si="0"/>
        <v>45.61752497856132</v>
      </c>
    </row>
    <row r="72" spans="1:9" ht="28.5" customHeight="1" x14ac:dyDescent="0.35">
      <c r="A72" s="43">
        <v>62</v>
      </c>
      <c r="B72" s="1">
        <v>113</v>
      </c>
      <c r="C72" s="2" t="s">
        <v>307</v>
      </c>
      <c r="D72" s="2"/>
      <c r="E72" s="58" t="s">
        <v>100</v>
      </c>
      <c r="F72" s="99">
        <f>F73+F74</f>
        <v>10028.599999999999</v>
      </c>
      <c r="G72" s="99">
        <f>G73+G74</f>
        <v>10028.599999999999</v>
      </c>
      <c r="H72" s="118">
        <f>H73+H74</f>
        <v>4574.7991099999999</v>
      </c>
      <c r="I72" s="123">
        <f t="shared" si="0"/>
        <v>45.61752497856132</v>
      </c>
    </row>
    <row r="73" spans="1:9" ht="23.5" customHeight="1" x14ac:dyDescent="0.35">
      <c r="A73" s="43">
        <v>63</v>
      </c>
      <c r="B73" s="35">
        <v>113</v>
      </c>
      <c r="C73" s="38" t="s">
        <v>307</v>
      </c>
      <c r="D73" s="4" t="s">
        <v>49</v>
      </c>
      <c r="E73" s="64" t="s">
        <v>73</v>
      </c>
      <c r="F73" s="100">
        <v>9668.2999999999993</v>
      </c>
      <c r="G73" s="100">
        <v>9668.2999999999993</v>
      </c>
      <c r="H73" s="119">
        <v>4312.0871100000004</v>
      </c>
      <c r="I73" s="124">
        <f t="shared" si="0"/>
        <v>44.600261783353858</v>
      </c>
    </row>
    <row r="74" spans="1:9" ht="28.5" customHeight="1" x14ac:dyDescent="0.35">
      <c r="A74" s="43">
        <v>64</v>
      </c>
      <c r="B74" s="35">
        <v>113</v>
      </c>
      <c r="C74" s="38" t="s">
        <v>307</v>
      </c>
      <c r="D74" s="4">
        <v>240</v>
      </c>
      <c r="E74" s="64" t="s">
        <v>69</v>
      </c>
      <c r="F74" s="100">
        <v>360.3</v>
      </c>
      <c r="G74" s="100">
        <v>360.3</v>
      </c>
      <c r="H74" s="119">
        <v>262.71199999999999</v>
      </c>
      <c r="I74" s="124">
        <f t="shared" si="0"/>
        <v>72.914793227865658</v>
      </c>
    </row>
    <row r="75" spans="1:9" s="16" customFormat="1" ht="39" x14ac:dyDescent="0.35">
      <c r="A75" s="43">
        <v>65</v>
      </c>
      <c r="B75" s="34">
        <v>113</v>
      </c>
      <c r="C75" s="9" t="s">
        <v>237</v>
      </c>
      <c r="D75" s="2"/>
      <c r="E75" s="65" t="s">
        <v>558</v>
      </c>
      <c r="F75" s="99">
        <f>F76</f>
        <v>29019.8</v>
      </c>
      <c r="G75" s="99">
        <f>G76</f>
        <v>29019.8</v>
      </c>
      <c r="H75" s="118">
        <f>H76</f>
        <v>16142.101460000002</v>
      </c>
      <c r="I75" s="123">
        <f t="shared" si="0"/>
        <v>55.62444076113551</v>
      </c>
    </row>
    <row r="76" spans="1:9" s="16" customFormat="1" ht="52" x14ac:dyDescent="0.35">
      <c r="A76" s="43">
        <v>66</v>
      </c>
      <c r="B76" s="34">
        <v>113</v>
      </c>
      <c r="C76" s="9" t="s">
        <v>238</v>
      </c>
      <c r="D76" s="2"/>
      <c r="E76" s="65" t="s">
        <v>616</v>
      </c>
      <c r="F76" s="99">
        <f>F77+F81</f>
        <v>29019.8</v>
      </c>
      <c r="G76" s="99">
        <f>G77+G81</f>
        <v>29019.8</v>
      </c>
      <c r="H76" s="118">
        <f>H77+H81</f>
        <v>16142.101460000002</v>
      </c>
      <c r="I76" s="123">
        <f t="shared" si="0"/>
        <v>55.62444076113551</v>
      </c>
    </row>
    <row r="77" spans="1:9" s="16" customFormat="1" ht="15.75" customHeight="1" x14ac:dyDescent="0.35">
      <c r="A77" s="43">
        <v>67</v>
      </c>
      <c r="B77" s="34">
        <v>113</v>
      </c>
      <c r="C77" s="55" t="s">
        <v>587</v>
      </c>
      <c r="D77" s="2"/>
      <c r="E77" s="58" t="s">
        <v>170</v>
      </c>
      <c r="F77" s="99">
        <f>F78+F79+F80</f>
        <v>26719.8</v>
      </c>
      <c r="G77" s="99">
        <f>G78+G79+G80</f>
        <v>26719.8</v>
      </c>
      <c r="H77" s="118">
        <f>H78+H79+H80</f>
        <v>14519.950460000002</v>
      </c>
      <c r="I77" s="123">
        <f t="shared" si="0"/>
        <v>54.341538709122084</v>
      </c>
    </row>
    <row r="78" spans="1:9" s="15" customFormat="1" ht="15" customHeight="1" x14ac:dyDescent="0.35">
      <c r="A78" s="43">
        <v>68</v>
      </c>
      <c r="B78" s="35">
        <v>113</v>
      </c>
      <c r="C78" s="4" t="s">
        <v>587</v>
      </c>
      <c r="D78" s="4" t="s">
        <v>43</v>
      </c>
      <c r="E78" s="64" t="s">
        <v>44</v>
      </c>
      <c r="F78" s="100">
        <f>13805+1545</f>
        <v>15350</v>
      </c>
      <c r="G78" s="100">
        <f>13805+1545</f>
        <v>15350</v>
      </c>
      <c r="H78" s="119">
        <v>7058.8895300000004</v>
      </c>
      <c r="I78" s="124">
        <f t="shared" si="0"/>
        <v>45.986251009771991</v>
      </c>
    </row>
    <row r="79" spans="1:9" ht="26" x14ac:dyDescent="0.35">
      <c r="A79" s="43">
        <v>69</v>
      </c>
      <c r="B79" s="35">
        <v>113</v>
      </c>
      <c r="C79" s="4" t="s">
        <v>587</v>
      </c>
      <c r="D79" s="4">
        <v>240</v>
      </c>
      <c r="E79" s="64" t="s">
        <v>69</v>
      </c>
      <c r="F79" s="100">
        <f>10095.3+960+244.5</f>
        <v>11299.8</v>
      </c>
      <c r="G79" s="100">
        <f>10095.3+960+244.5</f>
        <v>11299.8</v>
      </c>
      <c r="H79" s="119">
        <v>7434.2799299999997</v>
      </c>
      <c r="I79" s="124">
        <f t="shared" ref="I79:I147" si="6">H79/G79*100</f>
        <v>65.79125232304996</v>
      </c>
    </row>
    <row r="80" spans="1:9" ht="15" customHeight="1" x14ac:dyDescent="0.35">
      <c r="A80" s="43">
        <v>70</v>
      </c>
      <c r="B80" s="35">
        <v>113</v>
      </c>
      <c r="C80" s="4" t="s">
        <v>587</v>
      </c>
      <c r="D80" s="4" t="s">
        <v>71</v>
      </c>
      <c r="E80" s="64" t="s">
        <v>72</v>
      </c>
      <c r="F80" s="100">
        <v>70</v>
      </c>
      <c r="G80" s="100">
        <v>70</v>
      </c>
      <c r="H80" s="119">
        <v>26.780999999999999</v>
      </c>
      <c r="I80" s="124">
        <f t="shared" si="6"/>
        <v>38.258571428571422</v>
      </c>
    </row>
    <row r="81" spans="1:9" ht="26" x14ac:dyDescent="0.35">
      <c r="A81" s="43">
        <v>71</v>
      </c>
      <c r="B81" s="60">
        <v>113</v>
      </c>
      <c r="C81" s="9" t="s">
        <v>586</v>
      </c>
      <c r="D81" s="9"/>
      <c r="E81" s="65" t="s">
        <v>126</v>
      </c>
      <c r="F81" s="99">
        <f>F82</f>
        <v>2300</v>
      </c>
      <c r="G81" s="99">
        <f>G82</f>
        <v>2300</v>
      </c>
      <c r="H81" s="118">
        <f>H82</f>
        <v>1622.1510000000001</v>
      </c>
      <c r="I81" s="123">
        <f t="shared" si="6"/>
        <v>70.528304347826094</v>
      </c>
    </row>
    <row r="82" spans="1:9" ht="26" x14ac:dyDescent="0.35">
      <c r="A82" s="43">
        <v>72</v>
      </c>
      <c r="B82" s="61">
        <v>113</v>
      </c>
      <c r="C82" s="11" t="s">
        <v>586</v>
      </c>
      <c r="D82" s="4">
        <v>240</v>
      </c>
      <c r="E82" s="64" t="s">
        <v>69</v>
      </c>
      <c r="F82" s="100">
        <f>300+2000</f>
        <v>2300</v>
      </c>
      <c r="G82" s="100">
        <f>300+2000</f>
        <v>2300</v>
      </c>
      <c r="H82" s="119">
        <v>1622.1510000000001</v>
      </c>
      <c r="I82" s="124">
        <f t="shared" si="6"/>
        <v>70.528304347826094</v>
      </c>
    </row>
    <row r="83" spans="1:9" s="16" customFormat="1" ht="54" customHeight="1" x14ac:dyDescent="0.35">
      <c r="A83" s="43">
        <v>73</v>
      </c>
      <c r="B83" s="34">
        <v>113</v>
      </c>
      <c r="C83" s="2" t="s">
        <v>248</v>
      </c>
      <c r="D83" s="2"/>
      <c r="E83" s="65" t="s">
        <v>561</v>
      </c>
      <c r="F83" s="99">
        <f>F84+F86</f>
        <v>661</v>
      </c>
      <c r="G83" s="99">
        <f>G84+G86</f>
        <v>661</v>
      </c>
      <c r="H83" s="118">
        <f>H84+H86</f>
        <v>324.2</v>
      </c>
      <c r="I83" s="123">
        <f t="shared" si="6"/>
        <v>49.046898638426626</v>
      </c>
    </row>
    <row r="84" spans="1:9" ht="26" x14ac:dyDescent="0.35">
      <c r="A84" s="43">
        <v>74</v>
      </c>
      <c r="B84" s="34">
        <v>113</v>
      </c>
      <c r="C84" s="2" t="s">
        <v>311</v>
      </c>
      <c r="D84" s="2"/>
      <c r="E84" s="58" t="s">
        <v>343</v>
      </c>
      <c r="F84" s="99">
        <f>F85</f>
        <v>300</v>
      </c>
      <c r="G84" s="99">
        <f>G85</f>
        <v>300</v>
      </c>
      <c r="H84" s="118">
        <f>H85</f>
        <v>202.1</v>
      </c>
      <c r="I84" s="123">
        <f t="shared" si="6"/>
        <v>67.36666666666666</v>
      </c>
    </row>
    <row r="85" spans="1:9" ht="28.5" customHeight="1" x14ac:dyDescent="0.35">
      <c r="A85" s="43">
        <v>75</v>
      </c>
      <c r="B85" s="35">
        <v>113</v>
      </c>
      <c r="C85" s="4" t="s">
        <v>311</v>
      </c>
      <c r="D85" s="4" t="s">
        <v>70</v>
      </c>
      <c r="E85" s="64" t="s">
        <v>69</v>
      </c>
      <c r="F85" s="100">
        <v>300</v>
      </c>
      <c r="G85" s="100">
        <v>300</v>
      </c>
      <c r="H85" s="119">
        <v>202.1</v>
      </c>
      <c r="I85" s="124">
        <f t="shared" si="6"/>
        <v>67.36666666666666</v>
      </c>
    </row>
    <row r="86" spans="1:9" ht="53.25" customHeight="1" x14ac:dyDescent="0.35">
      <c r="A86" s="43">
        <v>76</v>
      </c>
      <c r="B86" s="34">
        <v>113</v>
      </c>
      <c r="C86" s="21" t="s">
        <v>175</v>
      </c>
      <c r="D86" s="2"/>
      <c r="E86" s="58" t="s">
        <v>512</v>
      </c>
      <c r="F86" s="99">
        <f>F87</f>
        <v>361</v>
      </c>
      <c r="G86" s="99">
        <f>G87</f>
        <v>361</v>
      </c>
      <c r="H86" s="118">
        <f>H87</f>
        <v>122.1</v>
      </c>
      <c r="I86" s="123">
        <f t="shared" si="6"/>
        <v>33.822714681440438</v>
      </c>
    </row>
    <row r="87" spans="1:9" ht="26" x14ac:dyDescent="0.35">
      <c r="A87" s="43">
        <v>77</v>
      </c>
      <c r="B87" s="35">
        <v>113</v>
      </c>
      <c r="C87" s="4" t="s">
        <v>175</v>
      </c>
      <c r="D87" s="4">
        <v>240</v>
      </c>
      <c r="E87" s="64" t="s">
        <v>69</v>
      </c>
      <c r="F87" s="101">
        <v>361</v>
      </c>
      <c r="G87" s="101">
        <v>361</v>
      </c>
      <c r="H87" s="120">
        <v>122.1</v>
      </c>
      <c r="I87" s="124">
        <f t="shared" si="6"/>
        <v>33.822714681440438</v>
      </c>
    </row>
    <row r="88" spans="1:9" ht="52" x14ac:dyDescent="0.35">
      <c r="A88" s="43">
        <v>78</v>
      </c>
      <c r="B88" s="34">
        <v>113</v>
      </c>
      <c r="C88" s="21" t="s">
        <v>249</v>
      </c>
      <c r="D88" s="2"/>
      <c r="E88" s="65" t="s">
        <v>639</v>
      </c>
      <c r="F88" s="99">
        <f>F89+F92</f>
        <v>265</v>
      </c>
      <c r="G88" s="99">
        <f>G89+G92</f>
        <v>265</v>
      </c>
      <c r="H88" s="118">
        <f>H89+H92</f>
        <v>41</v>
      </c>
      <c r="I88" s="123">
        <f t="shared" si="6"/>
        <v>15.471698113207546</v>
      </c>
    </row>
    <row r="89" spans="1:9" ht="26" x14ac:dyDescent="0.35">
      <c r="A89" s="43">
        <v>79</v>
      </c>
      <c r="B89" s="34">
        <v>113</v>
      </c>
      <c r="C89" s="21" t="s">
        <v>250</v>
      </c>
      <c r="D89" s="2"/>
      <c r="E89" s="65" t="s">
        <v>137</v>
      </c>
      <c r="F89" s="99">
        <f t="shared" ref="F89:H90" si="7">F90</f>
        <v>250</v>
      </c>
      <c r="G89" s="99">
        <f t="shared" si="7"/>
        <v>250</v>
      </c>
      <c r="H89" s="118">
        <f t="shared" si="7"/>
        <v>41</v>
      </c>
      <c r="I89" s="123">
        <f t="shared" si="6"/>
        <v>16.400000000000002</v>
      </c>
    </row>
    <row r="90" spans="1:9" ht="40.5" customHeight="1" x14ac:dyDescent="0.35">
      <c r="A90" s="43">
        <v>80</v>
      </c>
      <c r="B90" s="34">
        <v>113</v>
      </c>
      <c r="C90" s="21" t="s">
        <v>203</v>
      </c>
      <c r="D90" s="2"/>
      <c r="E90" s="58" t="s">
        <v>168</v>
      </c>
      <c r="F90" s="99">
        <f t="shared" si="7"/>
        <v>250</v>
      </c>
      <c r="G90" s="99">
        <f t="shared" si="7"/>
        <v>250</v>
      </c>
      <c r="H90" s="118">
        <f t="shared" si="7"/>
        <v>41</v>
      </c>
      <c r="I90" s="123">
        <f t="shared" si="6"/>
        <v>16.400000000000002</v>
      </c>
    </row>
    <row r="91" spans="1:9" ht="26" x14ac:dyDescent="0.35">
      <c r="A91" s="43">
        <v>81</v>
      </c>
      <c r="B91" s="35">
        <v>113</v>
      </c>
      <c r="C91" s="33" t="s">
        <v>203</v>
      </c>
      <c r="D91" s="4">
        <v>240</v>
      </c>
      <c r="E91" s="64" t="s">
        <v>69</v>
      </c>
      <c r="F91" s="100">
        <v>250</v>
      </c>
      <c r="G91" s="100">
        <v>250</v>
      </c>
      <c r="H91" s="119">
        <v>41</v>
      </c>
      <c r="I91" s="124">
        <f t="shared" si="6"/>
        <v>16.400000000000002</v>
      </c>
    </row>
    <row r="92" spans="1:9" s="16" customFormat="1" ht="26" x14ac:dyDescent="0.35">
      <c r="A92" s="43">
        <v>82</v>
      </c>
      <c r="B92" s="34">
        <v>113</v>
      </c>
      <c r="C92" s="21" t="s">
        <v>251</v>
      </c>
      <c r="D92" s="2"/>
      <c r="E92" s="65" t="s">
        <v>139</v>
      </c>
      <c r="F92" s="99">
        <f>F93+F95</f>
        <v>15</v>
      </c>
      <c r="G92" s="99">
        <f>G93+G95</f>
        <v>15</v>
      </c>
      <c r="H92" s="118">
        <f>H93+H95</f>
        <v>0</v>
      </c>
      <c r="I92" s="123">
        <f t="shared" si="6"/>
        <v>0</v>
      </c>
    </row>
    <row r="93" spans="1:9" s="16" customFormat="1" ht="16.5" customHeight="1" x14ac:dyDescent="0.35">
      <c r="A93" s="43">
        <v>83</v>
      </c>
      <c r="B93" s="34">
        <v>113</v>
      </c>
      <c r="C93" s="21" t="s">
        <v>252</v>
      </c>
      <c r="D93" s="2"/>
      <c r="E93" s="58" t="s">
        <v>138</v>
      </c>
      <c r="F93" s="99">
        <f>F94</f>
        <v>7.5</v>
      </c>
      <c r="G93" s="99">
        <f>G94</f>
        <v>7.5</v>
      </c>
      <c r="H93" s="118">
        <f>H94</f>
        <v>0</v>
      </c>
      <c r="I93" s="123">
        <f t="shared" si="6"/>
        <v>0</v>
      </c>
    </row>
    <row r="94" spans="1:9" ht="26" x14ac:dyDescent="0.35">
      <c r="A94" s="43">
        <v>84</v>
      </c>
      <c r="B94" s="35">
        <v>113</v>
      </c>
      <c r="C94" s="33" t="s">
        <v>252</v>
      </c>
      <c r="D94" s="4">
        <v>240</v>
      </c>
      <c r="E94" s="64" t="s">
        <v>69</v>
      </c>
      <c r="F94" s="100">
        <v>7.5</v>
      </c>
      <c r="G94" s="100">
        <v>7.5</v>
      </c>
      <c r="H94" s="119">
        <v>0</v>
      </c>
      <c r="I94" s="124">
        <f t="shared" si="6"/>
        <v>0</v>
      </c>
    </row>
    <row r="95" spans="1:9" s="16" customFormat="1" ht="28.5" customHeight="1" x14ac:dyDescent="0.35">
      <c r="A95" s="43">
        <v>85</v>
      </c>
      <c r="B95" s="34">
        <v>113</v>
      </c>
      <c r="C95" s="21" t="s">
        <v>253</v>
      </c>
      <c r="D95" s="2"/>
      <c r="E95" s="58" t="s">
        <v>140</v>
      </c>
      <c r="F95" s="99">
        <f>F96</f>
        <v>7.5</v>
      </c>
      <c r="G95" s="99">
        <f>G96</f>
        <v>7.5</v>
      </c>
      <c r="H95" s="118">
        <f>H96</f>
        <v>0</v>
      </c>
      <c r="I95" s="123">
        <f t="shared" si="6"/>
        <v>0</v>
      </c>
    </row>
    <row r="96" spans="1:9" ht="26" x14ac:dyDescent="0.35">
      <c r="A96" s="43">
        <v>86</v>
      </c>
      <c r="B96" s="35">
        <v>113</v>
      </c>
      <c r="C96" s="33" t="s">
        <v>253</v>
      </c>
      <c r="D96" s="4">
        <v>240</v>
      </c>
      <c r="E96" s="64" t="s">
        <v>69</v>
      </c>
      <c r="F96" s="100">
        <v>7.5</v>
      </c>
      <c r="G96" s="100">
        <v>7.5</v>
      </c>
      <c r="H96" s="119">
        <v>0</v>
      </c>
      <c r="I96" s="124">
        <f t="shared" si="6"/>
        <v>0</v>
      </c>
    </row>
    <row r="97" spans="1:9" s="16" customFormat="1" ht="18.75" customHeight="1" x14ac:dyDescent="0.35">
      <c r="A97" s="43">
        <v>87</v>
      </c>
      <c r="B97" s="34">
        <v>113</v>
      </c>
      <c r="C97" s="2" t="s">
        <v>177</v>
      </c>
      <c r="D97" s="2"/>
      <c r="E97" s="58" t="s">
        <v>97</v>
      </c>
      <c r="F97" s="99">
        <f>F108+F110+F106+F102+F98+F104+F100</f>
        <v>16341.8</v>
      </c>
      <c r="G97" s="99">
        <f>G108+G110+G106+G102+G98+G104+G100</f>
        <v>16381.8</v>
      </c>
      <c r="H97" s="118">
        <f>H108+H110+H106+H102+H98+H104+H100</f>
        <v>301.14671999999996</v>
      </c>
      <c r="I97" s="123">
        <f t="shared" si="6"/>
        <v>1.8383005530527778</v>
      </c>
    </row>
    <row r="98" spans="1:9" s="15" customFormat="1" ht="24.65" customHeight="1" x14ac:dyDescent="0.35">
      <c r="A98" s="43">
        <v>88</v>
      </c>
      <c r="B98" s="34">
        <v>113</v>
      </c>
      <c r="C98" s="2" t="s">
        <v>538</v>
      </c>
      <c r="D98" s="2"/>
      <c r="E98" s="58" t="s">
        <v>539</v>
      </c>
      <c r="F98" s="99">
        <f>F99</f>
        <v>4978.7</v>
      </c>
      <c r="G98" s="99">
        <f>G99</f>
        <v>4978.7</v>
      </c>
      <c r="H98" s="118">
        <f>H99</f>
        <v>0</v>
      </c>
      <c r="I98" s="123">
        <f t="shared" si="6"/>
        <v>0</v>
      </c>
    </row>
    <row r="99" spans="1:9" s="15" customFormat="1" ht="15.5" x14ac:dyDescent="0.35">
      <c r="A99" s="43">
        <v>89</v>
      </c>
      <c r="B99" s="35">
        <v>113</v>
      </c>
      <c r="C99" s="4" t="s">
        <v>538</v>
      </c>
      <c r="D99" s="4" t="s">
        <v>50</v>
      </c>
      <c r="E99" s="64" t="s">
        <v>51</v>
      </c>
      <c r="F99" s="100">
        <f>1500+9068.9-5590.2</f>
        <v>4978.7</v>
      </c>
      <c r="G99" s="100">
        <f>1500+9068.9-5590.2</f>
        <v>4978.7</v>
      </c>
      <c r="H99" s="119">
        <v>0</v>
      </c>
      <c r="I99" s="124">
        <f t="shared" si="6"/>
        <v>0</v>
      </c>
    </row>
    <row r="100" spans="1:9" s="15" customFormat="1" ht="39" x14ac:dyDescent="0.35">
      <c r="A100" s="43">
        <v>90</v>
      </c>
      <c r="B100" s="34">
        <v>113</v>
      </c>
      <c r="C100" s="2" t="s">
        <v>728</v>
      </c>
      <c r="D100" s="4"/>
      <c r="E100" s="58" t="s">
        <v>729</v>
      </c>
      <c r="F100" s="99">
        <f>F101</f>
        <v>0</v>
      </c>
      <c r="G100" s="99">
        <f>G101</f>
        <v>40</v>
      </c>
      <c r="H100" s="118">
        <f>H101</f>
        <v>40</v>
      </c>
      <c r="I100" s="123">
        <f t="shared" si="6"/>
        <v>100</v>
      </c>
    </row>
    <row r="101" spans="1:9" s="15" customFormat="1" ht="15.5" x14ac:dyDescent="0.35">
      <c r="A101" s="43">
        <v>91</v>
      </c>
      <c r="B101" s="35">
        <v>113</v>
      </c>
      <c r="C101" s="4" t="s">
        <v>728</v>
      </c>
      <c r="D101" s="4" t="s">
        <v>52</v>
      </c>
      <c r="E101" s="64" t="s">
        <v>53</v>
      </c>
      <c r="F101" s="100">
        <v>0</v>
      </c>
      <c r="G101" s="100">
        <v>40</v>
      </c>
      <c r="H101" s="119">
        <v>40</v>
      </c>
      <c r="I101" s="124">
        <f t="shared" si="6"/>
        <v>100</v>
      </c>
    </row>
    <row r="102" spans="1:9" s="16" customFormat="1" ht="39" x14ac:dyDescent="0.35">
      <c r="A102" s="43">
        <v>92</v>
      </c>
      <c r="B102" s="34">
        <v>113</v>
      </c>
      <c r="C102" s="2" t="s">
        <v>254</v>
      </c>
      <c r="D102" s="2"/>
      <c r="E102" s="58" t="s">
        <v>171</v>
      </c>
      <c r="F102" s="99">
        <f>F103</f>
        <v>222</v>
      </c>
      <c r="G102" s="99">
        <f>G103</f>
        <v>222</v>
      </c>
      <c r="H102" s="118">
        <f>H103</f>
        <v>151.67349999999999</v>
      </c>
      <c r="I102" s="123">
        <f t="shared" si="6"/>
        <v>68.321396396396395</v>
      </c>
    </row>
    <row r="103" spans="1:9" s="16" customFormat="1" ht="17.5" customHeight="1" x14ac:dyDescent="0.35">
      <c r="A103" s="43">
        <v>93</v>
      </c>
      <c r="B103" s="35">
        <v>113</v>
      </c>
      <c r="C103" s="4" t="s">
        <v>254</v>
      </c>
      <c r="D103" s="4" t="s">
        <v>49</v>
      </c>
      <c r="E103" s="64" t="s">
        <v>73</v>
      </c>
      <c r="F103" s="100">
        <v>222</v>
      </c>
      <c r="G103" s="100">
        <v>222</v>
      </c>
      <c r="H103" s="119">
        <v>151.67349999999999</v>
      </c>
      <c r="I103" s="124">
        <f t="shared" si="6"/>
        <v>68.321396396396395</v>
      </c>
    </row>
    <row r="104" spans="1:9" s="16" customFormat="1" ht="27" customHeight="1" x14ac:dyDescent="0.35">
      <c r="A104" s="43">
        <v>94</v>
      </c>
      <c r="B104" s="34">
        <v>113</v>
      </c>
      <c r="C104" s="2" t="s">
        <v>595</v>
      </c>
      <c r="D104" s="4"/>
      <c r="E104" s="58" t="s">
        <v>596</v>
      </c>
      <c r="F104" s="99">
        <f>F105</f>
        <v>10800</v>
      </c>
      <c r="G104" s="99">
        <f>G105</f>
        <v>10800</v>
      </c>
      <c r="H104" s="118">
        <f>H105</f>
        <v>0</v>
      </c>
      <c r="I104" s="123">
        <f t="shared" si="6"/>
        <v>0</v>
      </c>
    </row>
    <row r="105" spans="1:9" s="16" customFormat="1" ht="15.5" x14ac:dyDescent="0.35">
      <c r="A105" s="43">
        <v>95</v>
      </c>
      <c r="B105" s="35">
        <v>113</v>
      </c>
      <c r="C105" s="4" t="s">
        <v>595</v>
      </c>
      <c r="D105" s="4" t="s">
        <v>50</v>
      </c>
      <c r="E105" s="64" t="s">
        <v>51</v>
      </c>
      <c r="F105" s="100">
        <v>10800</v>
      </c>
      <c r="G105" s="100">
        <v>10800</v>
      </c>
      <c r="H105" s="119">
        <v>0</v>
      </c>
      <c r="I105" s="124">
        <f t="shared" si="6"/>
        <v>0</v>
      </c>
    </row>
    <row r="106" spans="1:9" s="15" customFormat="1" ht="26" x14ac:dyDescent="0.35">
      <c r="A106" s="43">
        <v>96</v>
      </c>
      <c r="B106" s="34">
        <v>113</v>
      </c>
      <c r="C106" s="2" t="s">
        <v>355</v>
      </c>
      <c r="D106" s="4"/>
      <c r="E106" s="58" t="s">
        <v>358</v>
      </c>
      <c r="F106" s="99">
        <f>F107</f>
        <v>220</v>
      </c>
      <c r="G106" s="99">
        <f>G107</f>
        <v>220</v>
      </c>
      <c r="H106" s="118">
        <f>H107</f>
        <v>107.83722</v>
      </c>
      <c r="I106" s="123">
        <f t="shared" si="6"/>
        <v>49.016918181818184</v>
      </c>
    </row>
    <row r="107" spans="1:9" s="15" customFormat="1" ht="26" x14ac:dyDescent="0.35">
      <c r="A107" s="43">
        <v>97</v>
      </c>
      <c r="B107" s="35">
        <v>113</v>
      </c>
      <c r="C107" s="4" t="s">
        <v>355</v>
      </c>
      <c r="D107" s="4" t="s">
        <v>70</v>
      </c>
      <c r="E107" s="64" t="s">
        <v>69</v>
      </c>
      <c r="F107" s="100">
        <v>220</v>
      </c>
      <c r="G107" s="100">
        <v>220</v>
      </c>
      <c r="H107" s="119">
        <v>107.83722</v>
      </c>
      <c r="I107" s="124">
        <f t="shared" si="6"/>
        <v>49.016918181818184</v>
      </c>
    </row>
    <row r="108" spans="1:9" s="16" customFormat="1" ht="52" x14ac:dyDescent="0.35">
      <c r="A108" s="43">
        <v>98</v>
      </c>
      <c r="B108" s="34">
        <v>113</v>
      </c>
      <c r="C108" s="2" t="s">
        <v>178</v>
      </c>
      <c r="D108" s="2"/>
      <c r="E108" s="58" t="s">
        <v>65</v>
      </c>
      <c r="F108" s="99">
        <f>F109</f>
        <v>0.2</v>
      </c>
      <c r="G108" s="99">
        <f>G109</f>
        <v>0.2</v>
      </c>
      <c r="H108" s="118">
        <f>H109</f>
        <v>0</v>
      </c>
      <c r="I108" s="123">
        <f t="shared" si="6"/>
        <v>0</v>
      </c>
    </row>
    <row r="109" spans="1:9" ht="26" x14ac:dyDescent="0.35">
      <c r="A109" s="43">
        <v>99</v>
      </c>
      <c r="B109" s="35">
        <v>113</v>
      </c>
      <c r="C109" s="4" t="s">
        <v>178</v>
      </c>
      <c r="D109" s="4">
        <v>240</v>
      </c>
      <c r="E109" s="64" t="s">
        <v>69</v>
      </c>
      <c r="F109" s="101">
        <v>0.2</v>
      </c>
      <c r="G109" s="101">
        <v>0.2</v>
      </c>
      <c r="H109" s="120">
        <v>0</v>
      </c>
      <c r="I109" s="124">
        <f t="shared" si="6"/>
        <v>0</v>
      </c>
    </row>
    <row r="110" spans="1:9" s="16" customFormat="1" ht="25.5" customHeight="1" x14ac:dyDescent="0.35">
      <c r="A110" s="43">
        <v>100</v>
      </c>
      <c r="B110" s="34">
        <v>113</v>
      </c>
      <c r="C110" s="2" t="s">
        <v>179</v>
      </c>
      <c r="D110" s="2"/>
      <c r="E110" s="58" t="s">
        <v>66</v>
      </c>
      <c r="F110" s="99">
        <f>F111</f>
        <v>120.9</v>
      </c>
      <c r="G110" s="99">
        <f>G111</f>
        <v>120.9</v>
      </c>
      <c r="H110" s="118">
        <f>H111</f>
        <v>1.6359999999999999</v>
      </c>
      <c r="I110" s="123">
        <f t="shared" si="6"/>
        <v>1.3531844499586434</v>
      </c>
    </row>
    <row r="111" spans="1:9" ht="29.25" customHeight="1" x14ac:dyDescent="0.35">
      <c r="A111" s="43">
        <v>101</v>
      </c>
      <c r="B111" s="35">
        <v>113</v>
      </c>
      <c r="C111" s="4" t="s">
        <v>179</v>
      </c>
      <c r="D111" s="4">
        <v>240</v>
      </c>
      <c r="E111" s="64" t="s">
        <v>69</v>
      </c>
      <c r="F111" s="101">
        <v>120.9</v>
      </c>
      <c r="G111" s="101">
        <v>120.9</v>
      </c>
      <c r="H111" s="120">
        <v>1.6359999999999999</v>
      </c>
      <c r="I111" s="124">
        <f t="shared" si="6"/>
        <v>1.3531844499586434</v>
      </c>
    </row>
    <row r="112" spans="1:9" ht="15.5" x14ac:dyDescent="0.35">
      <c r="A112" s="43">
        <v>102</v>
      </c>
      <c r="B112" s="34">
        <v>200</v>
      </c>
      <c r="C112" s="21"/>
      <c r="D112" s="2"/>
      <c r="E112" s="63" t="s">
        <v>7</v>
      </c>
      <c r="F112" s="99">
        <f t="shared" ref="F112:H114" si="8">F113</f>
        <v>2015.3</v>
      </c>
      <c r="G112" s="99">
        <f t="shared" si="8"/>
        <v>2015.3</v>
      </c>
      <c r="H112" s="118">
        <f t="shared" si="8"/>
        <v>827.26270999999997</v>
      </c>
      <c r="I112" s="123">
        <f t="shared" si="6"/>
        <v>41.049109809953855</v>
      </c>
    </row>
    <row r="113" spans="1:9" ht="15.5" x14ac:dyDescent="0.35">
      <c r="A113" s="43">
        <v>103</v>
      </c>
      <c r="B113" s="34">
        <v>203</v>
      </c>
      <c r="C113" s="2"/>
      <c r="D113" s="2"/>
      <c r="E113" s="58" t="s">
        <v>8</v>
      </c>
      <c r="F113" s="99">
        <f t="shared" si="8"/>
        <v>2015.3</v>
      </c>
      <c r="G113" s="99">
        <f t="shared" si="8"/>
        <v>2015.3</v>
      </c>
      <c r="H113" s="118">
        <f t="shared" si="8"/>
        <v>827.26270999999997</v>
      </c>
      <c r="I113" s="123">
        <f t="shared" si="6"/>
        <v>41.049109809953855</v>
      </c>
    </row>
    <row r="114" spans="1:9" ht="26" x14ac:dyDescent="0.35">
      <c r="A114" s="43">
        <v>104</v>
      </c>
      <c r="B114" s="34">
        <v>203</v>
      </c>
      <c r="C114" s="2" t="s">
        <v>177</v>
      </c>
      <c r="D114" s="2"/>
      <c r="E114" s="58" t="s">
        <v>97</v>
      </c>
      <c r="F114" s="99">
        <f t="shared" si="8"/>
        <v>2015.3</v>
      </c>
      <c r="G114" s="99">
        <f t="shared" si="8"/>
        <v>2015.3</v>
      </c>
      <c r="H114" s="118">
        <f t="shared" si="8"/>
        <v>827.26270999999997</v>
      </c>
      <c r="I114" s="123">
        <f t="shared" si="6"/>
        <v>41.049109809953855</v>
      </c>
    </row>
    <row r="115" spans="1:9" ht="29.25" customHeight="1" x14ac:dyDescent="0.35">
      <c r="A115" s="43">
        <v>105</v>
      </c>
      <c r="B115" s="34">
        <v>203</v>
      </c>
      <c r="C115" s="2" t="s">
        <v>176</v>
      </c>
      <c r="D115" s="2"/>
      <c r="E115" s="58" t="s">
        <v>650</v>
      </c>
      <c r="F115" s="99">
        <f>F116+F117</f>
        <v>2015.3</v>
      </c>
      <c r="G115" s="99">
        <f>G116+G117</f>
        <v>2015.3</v>
      </c>
      <c r="H115" s="118">
        <f>H116+H117</f>
        <v>827.26270999999997</v>
      </c>
      <c r="I115" s="123">
        <f t="shared" si="6"/>
        <v>41.049109809953855</v>
      </c>
    </row>
    <row r="116" spans="1:9" ht="19.5" customHeight="1" x14ac:dyDescent="0.35">
      <c r="A116" s="43">
        <v>106</v>
      </c>
      <c r="B116" s="35">
        <v>203</v>
      </c>
      <c r="C116" s="4" t="s">
        <v>176</v>
      </c>
      <c r="D116" s="4" t="s">
        <v>49</v>
      </c>
      <c r="E116" s="64" t="s">
        <v>73</v>
      </c>
      <c r="F116" s="101">
        <v>1973.2</v>
      </c>
      <c r="G116" s="101">
        <v>1973.2</v>
      </c>
      <c r="H116" s="120">
        <v>827.26270999999997</v>
      </c>
      <c r="I116" s="124">
        <f t="shared" si="6"/>
        <v>41.924929556051083</v>
      </c>
    </row>
    <row r="117" spans="1:9" ht="29.15" customHeight="1" x14ac:dyDescent="0.35">
      <c r="A117" s="43">
        <v>107</v>
      </c>
      <c r="B117" s="35">
        <v>203</v>
      </c>
      <c r="C117" s="4" t="s">
        <v>176</v>
      </c>
      <c r="D117" s="4" t="s">
        <v>70</v>
      </c>
      <c r="E117" s="64" t="s">
        <v>69</v>
      </c>
      <c r="F117" s="101">
        <v>42.1</v>
      </c>
      <c r="G117" s="101">
        <v>42.1</v>
      </c>
      <c r="H117" s="120">
        <v>0</v>
      </c>
      <c r="I117" s="124">
        <f t="shared" si="6"/>
        <v>0</v>
      </c>
    </row>
    <row r="118" spans="1:9" ht="30" customHeight="1" x14ac:dyDescent="0.35">
      <c r="A118" s="43">
        <v>108</v>
      </c>
      <c r="B118" s="34">
        <v>300</v>
      </c>
      <c r="C118" s="2"/>
      <c r="D118" s="2"/>
      <c r="E118" s="63" t="s">
        <v>9</v>
      </c>
      <c r="F118" s="99">
        <f>F119+F146</f>
        <v>14906</v>
      </c>
      <c r="G118" s="99">
        <f>G119+G146</f>
        <v>15087</v>
      </c>
      <c r="H118" s="118">
        <f>H119+H146</f>
        <v>5914.5140999999994</v>
      </c>
      <c r="I118" s="123">
        <f t="shared" si="6"/>
        <v>39.202718234241395</v>
      </c>
    </row>
    <row r="119" spans="1:9" ht="27.65" customHeight="1" x14ac:dyDescent="0.35">
      <c r="A119" s="43">
        <v>109</v>
      </c>
      <c r="B119" s="34">
        <v>310</v>
      </c>
      <c r="C119" s="2"/>
      <c r="D119" s="2"/>
      <c r="E119" s="58" t="s">
        <v>476</v>
      </c>
      <c r="F119" s="99">
        <f>F120+F143</f>
        <v>14606</v>
      </c>
      <c r="G119" s="99">
        <f>G120+G143</f>
        <v>14787</v>
      </c>
      <c r="H119" s="118">
        <f>H120+H143</f>
        <v>5885.2240999999995</v>
      </c>
      <c r="I119" s="123">
        <f t="shared" si="6"/>
        <v>39.799987150875765</v>
      </c>
    </row>
    <row r="120" spans="1:9" ht="31.5" customHeight="1" x14ac:dyDescent="0.35">
      <c r="A120" s="43">
        <v>110</v>
      </c>
      <c r="B120" s="34">
        <v>310</v>
      </c>
      <c r="C120" s="2" t="s">
        <v>209</v>
      </c>
      <c r="D120" s="2"/>
      <c r="E120" s="65" t="s">
        <v>638</v>
      </c>
      <c r="F120" s="99">
        <f>F128+F121+F139</f>
        <v>14606</v>
      </c>
      <c r="G120" s="99">
        <f>G128+G121+G139</f>
        <v>14606</v>
      </c>
      <c r="H120" s="118">
        <f>H128+H121+H139</f>
        <v>5704.2182199999997</v>
      </c>
      <c r="I120" s="123">
        <f t="shared" si="6"/>
        <v>39.053938244557031</v>
      </c>
    </row>
    <row r="121" spans="1:9" ht="39" x14ac:dyDescent="0.35">
      <c r="A121" s="43">
        <v>111</v>
      </c>
      <c r="B121" s="34">
        <v>310</v>
      </c>
      <c r="C121" s="2" t="s">
        <v>207</v>
      </c>
      <c r="D121" s="2"/>
      <c r="E121" s="65" t="s">
        <v>149</v>
      </c>
      <c r="F121" s="99">
        <f>F122+F126+F124</f>
        <v>901</v>
      </c>
      <c r="G121" s="99">
        <f>G122+G126+G124</f>
        <v>901</v>
      </c>
      <c r="H121" s="118">
        <f>H122+H126+H124</f>
        <v>188.11</v>
      </c>
      <c r="I121" s="123">
        <f t="shared" si="6"/>
        <v>20.877913429522753</v>
      </c>
    </row>
    <row r="122" spans="1:9" ht="26" x14ac:dyDescent="0.35">
      <c r="A122" s="43">
        <v>112</v>
      </c>
      <c r="B122" s="34">
        <v>310</v>
      </c>
      <c r="C122" s="21" t="s">
        <v>206</v>
      </c>
      <c r="D122" s="21"/>
      <c r="E122" s="58" t="s">
        <v>164</v>
      </c>
      <c r="F122" s="99">
        <f>F123</f>
        <v>368</v>
      </c>
      <c r="G122" s="99">
        <f>G123</f>
        <v>368</v>
      </c>
      <c r="H122" s="118">
        <f>H123</f>
        <v>154</v>
      </c>
      <c r="I122" s="123">
        <f t="shared" si="6"/>
        <v>41.847826086956523</v>
      </c>
    </row>
    <row r="123" spans="1:9" ht="26" x14ac:dyDescent="0.35">
      <c r="A123" s="43">
        <v>113</v>
      </c>
      <c r="B123" s="35">
        <v>310</v>
      </c>
      <c r="C123" s="33" t="s">
        <v>206</v>
      </c>
      <c r="D123" s="4">
        <v>240</v>
      </c>
      <c r="E123" s="64" t="s">
        <v>69</v>
      </c>
      <c r="F123" s="100">
        <v>368</v>
      </c>
      <c r="G123" s="100">
        <v>368</v>
      </c>
      <c r="H123" s="119">
        <v>154</v>
      </c>
      <c r="I123" s="124">
        <f t="shared" si="6"/>
        <v>41.847826086956523</v>
      </c>
    </row>
    <row r="124" spans="1:9" ht="44.15" customHeight="1" x14ac:dyDescent="0.35">
      <c r="A124" s="43">
        <v>114</v>
      </c>
      <c r="B124" s="34">
        <v>310</v>
      </c>
      <c r="C124" s="2" t="s">
        <v>208</v>
      </c>
      <c r="D124" s="2"/>
      <c r="E124" s="58" t="s">
        <v>150</v>
      </c>
      <c r="F124" s="99">
        <f>F125</f>
        <v>513</v>
      </c>
      <c r="G124" s="99">
        <f>G125</f>
        <v>513</v>
      </c>
      <c r="H124" s="118">
        <f>H125</f>
        <v>34.11</v>
      </c>
      <c r="I124" s="123">
        <f t="shared" si="6"/>
        <v>6.6491228070175437</v>
      </c>
    </row>
    <row r="125" spans="1:9" ht="26" x14ac:dyDescent="0.35">
      <c r="A125" s="43">
        <v>115</v>
      </c>
      <c r="B125" s="35">
        <v>310</v>
      </c>
      <c r="C125" s="4" t="s">
        <v>208</v>
      </c>
      <c r="D125" s="4">
        <v>240</v>
      </c>
      <c r="E125" s="64" t="s">
        <v>69</v>
      </c>
      <c r="F125" s="100">
        <v>513</v>
      </c>
      <c r="G125" s="100">
        <v>513</v>
      </c>
      <c r="H125" s="119">
        <v>34.11</v>
      </c>
      <c r="I125" s="124">
        <f t="shared" si="6"/>
        <v>6.6491228070175437</v>
      </c>
    </row>
    <row r="126" spans="1:9" ht="39" x14ac:dyDescent="0.35">
      <c r="A126" s="43">
        <v>116</v>
      </c>
      <c r="B126" s="34">
        <v>310</v>
      </c>
      <c r="C126" s="2" t="s">
        <v>473</v>
      </c>
      <c r="D126" s="2"/>
      <c r="E126" s="58" t="s">
        <v>477</v>
      </c>
      <c r="F126" s="99">
        <f>F127</f>
        <v>20</v>
      </c>
      <c r="G126" s="99">
        <f>G127</f>
        <v>20</v>
      </c>
      <c r="H126" s="118">
        <f>H127</f>
        <v>0</v>
      </c>
      <c r="I126" s="123">
        <f t="shared" si="6"/>
        <v>0</v>
      </c>
    </row>
    <row r="127" spans="1:9" ht="26" x14ac:dyDescent="0.35">
      <c r="A127" s="43">
        <v>117</v>
      </c>
      <c r="B127" s="35">
        <v>310</v>
      </c>
      <c r="C127" s="4" t="s">
        <v>473</v>
      </c>
      <c r="D127" s="4" t="s">
        <v>70</v>
      </c>
      <c r="E127" s="64" t="s">
        <v>69</v>
      </c>
      <c r="F127" s="100">
        <v>20</v>
      </c>
      <c r="G127" s="100">
        <v>20</v>
      </c>
      <c r="H127" s="119">
        <v>0</v>
      </c>
      <c r="I127" s="124">
        <f t="shared" si="6"/>
        <v>0</v>
      </c>
    </row>
    <row r="128" spans="1:9" ht="26" x14ac:dyDescent="0.35">
      <c r="A128" s="43">
        <v>118</v>
      </c>
      <c r="B128" s="34">
        <v>310</v>
      </c>
      <c r="C128" s="2" t="s">
        <v>212</v>
      </c>
      <c r="D128" s="2"/>
      <c r="E128" s="65" t="s">
        <v>151</v>
      </c>
      <c r="F128" s="99">
        <f>F129+F131+F135+F137+F133</f>
        <v>4756</v>
      </c>
      <c r="G128" s="99">
        <f>G129+G131+G135+G137+G133</f>
        <v>4756</v>
      </c>
      <c r="H128" s="118">
        <f>H129+H131+H135+H137+H133</f>
        <v>1649.8350599999999</v>
      </c>
      <c r="I128" s="123">
        <f t="shared" si="6"/>
        <v>34.689551303616483</v>
      </c>
    </row>
    <row r="129" spans="1:9" s="16" customFormat="1" ht="26" x14ac:dyDescent="0.35">
      <c r="A129" s="43">
        <v>119</v>
      </c>
      <c r="B129" s="34">
        <v>310</v>
      </c>
      <c r="C129" s="2" t="s">
        <v>213</v>
      </c>
      <c r="D129" s="2"/>
      <c r="E129" s="58" t="s">
        <v>152</v>
      </c>
      <c r="F129" s="99">
        <f>F130</f>
        <v>2280.5</v>
      </c>
      <c r="G129" s="99">
        <f>G130</f>
        <v>1945.5</v>
      </c>
      <c r="H129" s="118">
        <f>H130</f>
        <v>15</v>
      </c>
      <c r="I129" s="123">
        <f t="shared" si="6"/>
        <v>0.77101002313030076</v>
      </c>
    </row>
    <row r="130" spans="1:9" ht="24.75" customHeight="1" x14ac:dyDescent="0.35">
      <c r="A130" s="43">
        <v>120</v>
      </c>
      <c r="B130" s="35">
        <v>310</v>
      </c>
      <c r="C130" s="4" t="s">
        <v>213</v>
      </c>
      <c r="D130" s="4">
        <v>240</v>
      </c>
      <c r="E130" s="64" t="s">
        <v>69</v>
      </c>
      <c r="F130" s="100">
        <f>300+1580.5+400</f>
        <v>2280.5</v>
      </c>
      <c r="G130" s="100">
        <v>1945.5</v>
      </c>
      <c r="H130" s="119">
        <v>15</v>
      </c>
      <c r="I130" s="124">
        <f t="shared" si="6"/>
        <v>0.77101002313030076</v>
      </c>
    </row>
    <row r="131" spans="1:9" s="16" customFormat="1" ht="27" customHeight="1" x14ac:dyDescent="0.35">
      <c r="A131" s="43">
        <v>121</v>
      </c>
      <c r="B131" s="34">
        <v>310</v>
      </c>
      <c r="C131" s="2" t="s">
        <v>214</v>
      </c>
      <c r="D131" s="2"/>
      <c r="E131" s="58" t="s">
        <v>165</v>
      </c>
      <c r="F131" s="99">
        <f>F132</f>
        <v>984</v>
      </c>
      <c r="G131" s="99">
        <f>G132</f>
        <v>1374</v>
      </c>
      <c r="H131" s="118">
        <f>H132</f>
        <v>1018.4838099999999</v>
      </c>
      <c r="I131" s="123">
        <f t="shared" si="6"/>
        <v>74.125459243085885</v>
      </c>
    </row>
    <row r="132" spans="1:9" ht="28.5" customHeight="1" x14ac:dyDescent="0.35">
      <c r="A132" s="43">
        <v>122</v>
      </c>
      <c r="B132" s="35">
        <v>310</v>
      </c>
      <c r="C132" s="4" t="s">
        <v>214</v>
      </c>
      <c r="D132" s="4">
        <v>240</v>
      </c>
      <c r="E132" s="64" t="s">
        <v>69</v>
      </c>
      <c r="F132" s="100">
        <v>984</v>
      </c>
      <c r="G132" s="100">
        <v>1374</v>
      </c>
      <c r="H132" s="119">
        <v>1018.4838099999999</v>
      </c>
      <c r="I132" s="124">
        <f t="shared" si="6"/>
        <v>74.125459243085885</v>
      </c>
    </row>
    <row r="133" spans="1:9" s="16" customFormat="1" ht="29.25" customHeight="1" x14ac:dyDescent="0.35">
      <c r="A133" s="43">
        <v>123</v>
      </c>
      <c r="B133" s="34">
        <v>310</v>
      </c>
      <c r="C133" s="2" t="s">
        <v>322</v>
      </c>
      <c r="D133" s="2"/>
      <c r="E133" s="58" t="s">
        <v>323</v>
      </c>
      <c r="F133" s="99">
        <f>F134</f>
        <v>364</v>
      </c>
      <c r="G133" s="99">
        <f>G134</f>
        <v>364</v>
      </c>
      <c r="H133" s="118">
        <f>H134</f>
        <v>40.362000000000002</v>
      </c>
      <c r="I133" s="123">
        <f t="shared" si="6"/>
        <v>11.088461538461539</v>
      </c>
    </row>
    <row r="134" spans="1:9" ht="26" x14ac:dyDescent="0.35">
      <c r="A134" s="43">
        <v>124</v>
      </c>
      <c r="B134" s="35">
        <v>310</v>
      </c>
      <c r="C134" s="4" t="s">
        <v>322</v>
      </c>
      <c r="D134" s="4" t="s">
        <v>64</v>
      </c>
      <c r="E134" s="64" t="s">
        <v>598</v>
      </c>
      <c r="F134" s="100">
        <v>364</v>
      </c>
      <c r="G134" s="100">
        <v>364</v>
      </c>
      <c r="H134" s="119">
        <v>40.362000000000002</v>
      </c>
      <c r="I134" s="124">
        <f t="shared" si="6"/>
        <v>11.088461538461539</v>
      </c>
    </row>
    <row r="135" spans="1:9" s="16" customFormat="1" ht="26" x14ac:dyDescent="0.35">
      <c r="A135" s="43">
        <v>125</v>
      </c>
      <c r="B135" s="34">
        <v>310</v>
      </c>
      <c r="C135" s="2" t="s">
        <v>216</v>
      </c>
      <c r="D135" s="2"/>
      <c r="E135" s="58" t="s">
        <v>204</v>
      </c>
      <c r="F135" s="99">
        <f>F136</f>
        <v>36</v>
      </c>
      <c r="G135" s="99">
        <f>G136</f>
        <v>36</v>
      </c>
      <c r="H135" s="118">
        <f>H136</f>
        <v>4.0362</v>
      </c>
      <c r="I135" s="123">
        <f t="shared" si="6"/>
        <v>11.211666666666668</v>
      </c>
    </row>
    <row r="136" spans="1:9" ht="26" x14ac:dyDescent="0.35">
      <c r="A136" s="43">
        <v>126</v>
      </c>
      <c r="B136" s="35">
        <v>310</v>
      </c>
      <c r="C136" s="33" t="s">
        <v>216</v>
      </c>
      <c r="D136" s="33" t="s">
        <v>64</v>
      </c>
      <c r="E136" s="64" t="s">
        <v>598</v>
      </c>
      <c r="F136" s="100">
        <v>36</v>
      </c>
      <c r="G136" s="100">
        <v>36</v>
      </c>
      <c r="H136" s="119">
        <v>4.0362</v>
      </c>
      <c r="I136" s="124">
        <f t="shared" si="6"/>
        <v>11.211666666666668</v>
      </c>
    </row>
    <row r="137" spans="1:9" s="16" customFormat="1" ht="42" customHeight="1" x14ac:dyDescent="0.35">
      <c r="A137" s="43">
        <v>127</v>
      </c>
      <c r="B137" s="34">
        <v>310</v>
      </c>
      <c r="C137" s="2" t="s">
        <v>215</v>
      </c>
      <c r="D137" s="2"/>
      <c r="E137" s="58" t="s">
        <v>205</v>
      </c>
      <c r="F137" s="99">
        <f>F138</f>
        <v>1091.5</v>
      </c>
      <c r="G137" s="99">
        <f>G138</f>
        <v>1036.5</v>
      </c>
      <c r="H137" s="118">
        <f>H138</f>
        <v>571.95304999999996</v>
      </c>
      <c r="I137" s="123">
        <f t="shared" si="6"/>
        <v>55.181191509889047</v>
      </c>
    </row>
    <row r="138" spans="1:9" ht="24.75" customHeight="1" x14ac:dyDescent="0.35">
      <c r="A138" s="43">
        <v>128</v>
      </c>
      <c r="B138" s="35">
        <v>310</v>
      </c>
      <c r="C138" s="4" t="s">
        <v>215</v>
      </c>
      <c r="D138" s="4">
        <v>240</v>
      </c>
      <c r="E138" s="64" t="s">
        <v>69</v>
      </c>
      <c r="F138" s="100">
        <f>973.5+118</f>
        <v>1091.5</v>
      </c>
      <c r="G138" s="100">
        <v>1036.5</v>
      </c>
      <c r="H138" s="119">
        <v>571.95304999999996</v>
      </c>
      <c r="I138" s="124">
        <f t="shared" si="6"/>
        <v>55.181191509889047</v>
      </c>
    </row>
    <row r="139" spans="1:9" ht="42" customHeight="1" x14ac:dyDescent="0.35">
      <c r="A139" s="43">
        <v>129</v>
      </c>
      <c r="B139" s="34">
        <v>310</v>
      </c>
      <c r="C139" s="2" t="s">
        <v>210</v>
      </c>
      <c r="D139" s="2"/>
      <c r="E139" s="65" t="s">
        <v>646</v>
      </c>
      <c r="F139" s="99">
        <f>F140</f>
        <v>8949</v>
      </c>
      <c r="G139" s="99">
        <f>G140</f>
        <v>8949</v>
      </c>
      <c r="H139" s="118">
        <f>H140</f>
        <v>3866.2731599999997</v>
      </c>
      <c r="I139" s="123">
        <f t="shared" si="6"/>
        <v>43.203409989943012</v>
      </c>
    </row>
    <row r="140" spans="1:9" ht="24.75" customHeight="1" x14ac:dyDescent="0.35">
      <c r="A140" s="43">
        <v>130</v>
      </c>
      <c r="B140" s="34">
        <v>310</v>
      </c>
      <c r="C140" s="2" t="s">
        <v>211</v>
      </c>
      <c r="D140" s="2"/>
      <c r="E140" s="58" t="s">
        <v>154</v>
      </c>
      <c r="F140" s="99">
        <f>F141+F142</f>
        <v>8949</v>
      </c>
      <c r="G140" s="99">
        <f>G141+G142</f>
        <v>8949</v>
      </c>
      <c r="H140" s="118">
        <f>H141+H142</f>
        <v>3866.2731599999997</v>
      </c>
      <c r="I140" s="123">
        <f t="shared" si="6"/>
        <v>43.203409989943012</v>
      </c>
    </row>
    <row r="141" spans="1:9" ht="15" customHeight="1" x14ac:dyDescent="0.35">
      <c r="A141" s="43">
        <v>131</v>
      </c>
      <c r="B141" s="35">
        <v>310</v>
      </c>
      <c r="C141" s="4" t="s">
        <v>211</v>
      </c>
      <c r="D141" s="4" t="s">
        <v>43</v>
      </c>
      <c r="E141" s="64" t="s">
        <v>44</v>
      </c>
      <c r="F141" s="100">
        <v>8226.4</v>
      </c>
      <c r="G141" s="100">
        <v>8226.4</v>
      </c>
      <c r="H141" s="119">
        <v>3539.5380599999999</v>
      </c>
      <c r="I141" s="124">
        <f t="shared" si="6"/>
        <v>43.026573713896724</v>
      </c>
    </row>
    <row r="142" spans="1:9" ht="24.75" customHeight="1" x14ac:dyDescent="0.35">
      <c r="A142" s="43">
        <v>132</v>
      </c>
      <c r="B142" s="35">
        <v>310</v>
      </c>
      <c r="C142" s="4" t="s">
        <v>211</v>
      </c>
      <c r="D142" s="4">
        <v>240</v>
      </c>
      <c r="E142" s="64" t="s">
        <v>69</v>
      </c>
      <c r="F142" s="100">
        <v>722.6</v>
      </c>
      <c r="G142" s="100">
        <v>722.6</v>
      </c>
      <c r="H142" s="119">
        <v>326.73509999999999</v>
      </c>
      <c r="I142" s="124">
        <f t="shared" si="6"/>
        <v>45.216592859119842</v>
      </c>
    </row>
    <row r="143" spans="1:9" ht="15.5" x14ac:dyDescent="0.35">
      <c r="A143" s="43">
        <v>133</v>
      </c>
      <c r="B143" s="34">
        <v>310</v>
      </c>
      <c r="C143" s="2" t="s">
        <v>177</v>
      </c>
      <c r="D143" s="2"/>
      <c r="E143" s="58" t="s">
        <v>146</v>
      </c>
      <c r="F143" s="99">
        <f t="shared" ref="F143:H144" si="9">F144</f>
        <v>0</v>
      </c>
      <c r="G143" s="99">
        <f t="shared" si="9"/>
        <v>181</v>
      </c>
      <c r="H143" s="118">
        <f t="shared" si="9"/>
        <v>181.00587999999999</v>
      </c>
      <c r="I143" s="123">
        <f t="shared" si="6"/>
        <v>100.00324861878454</v>
      </c>
    </row>
    <row r="144" spans="1:9" ht="15.5" x14ac:dyDescent="0.35">
      <c r="A144" s="43">
        <v>134</v>
      </c>
      <c r="B144" s="34">
        <v>310</v>
      </c>
      <c r="C144" s="2" t="s">
        <v>244</v>
      </c>
      <c r="D144" s="2"/>
      <c r="E144" s="58" t="s">
        <v>6</v>
      </c>
      <c r="F144" s="99">
        <f t="shared" si="9"/>
        <v>0</v>
      </c>
      <c r="G144" s="99">
        <f t="shared" si="9"/>
        <v>181</v>
      </c>
      <c r="H144" s="118">
        <f t="shared" si="9"/>
        <v>181.00587999999999</v>
      </c>
      <c r="I144" s="123">
        <f t="shared" si="6"/>
        <v>100.00324861878454</v>
      </c>
    </row>
    <row r="145" spans="1:9" ht="24.75" customHeight="1" x14ac:dyDescent="0.35">
      <c r="A145" s="43">
        <v>135</v>
      </c>
      <c r="B145" s="35">
        <v>310</v>
      </c>
      <c r="C145" s="4" t="s">
        <v>244</v>
      </c>
      <c r="D145" s="4">
        <v>240</v>
      </c>
      <c r="E145" s="64" t="s">
        <v>69</v>
      </c>
      <c r="F145" s="100">
        <v>0</v>
      </c>
      <c r="G145" s="100">
        <v>181</v>
      </c>
      <c r="H145" s="119">
        <v>181.00587999999999</v>
      </c>
      <c r="I145" s="124">
        <f t="shared" si="6"/>
        <v>100.00324861878454</v>
      </c>
    </row>
    <row r="146" spans="1:9" ht="25.5" customHeight="1" x14ac:dyDescent="0.35">
      <c r="A146" s="43">
        <v>136</v>
      </c>
      <c r="B146" s="34">
        <v>314</v>
      </c>
      <c r="C146" s="2"/>
      <c r="D146" s="2"/>
      <c r="E146" s="58" t="s">
        <v>10</v>
      </c>
      <c r="F146" s="99">
        <f>F147+F151</f>
        <v>300</v>
      </c>
      <c r="G146" s="99">
        <f>G147+G151</f>
        <v>300</v>
      </c>
      <c r="H146" s="118">
        <f>H147+H151</f>
        <v>29.29</v>
      </c>
      <c r="I146" s="123">
        <f t="shared" si="6"/>
        <v>9.7633333333333336</v>
      </c>
    </row>
    <row r="147" spans="1:9" ht="39" x14ac:dyDescent="0.35">
      <c r="A147" s="43">
        <v>137</v>
      </c>
      <c r="B147" s="34">
        <v>314</v>
      </c>
      <c r="C147" s="2" t="s">
        <v>209</v>
      </c>
      <c r="D147" s="2"/>
      <c r="E147" s="65" t="s">
        <v>638</v>
      </c>
      <c r="F147" s="99">
        <f t="shared" ref="F147:H149" si="10">F148</f>
        <v>150</v>
      </c>
      <c r="G147" s="99">
        <f t="shared" si="10"/>
        <v>150</v>
      </c>
      <c r="H147" s="118">
        <f t="shared" si="10"/>
        <v>0</v>
      </c>
      <c r="I147" s="123">
        <f t="shared" si="6"/>
        <v>0</v>
      </c>
    </row>
    <row r="148" spans="1:9" ht="52" x14ac:dyDescent="0.35">
      <c r="A148" s="43">
        <v>138</v>
      </c>
      <c r="B148" s="34">
        <v>314</v>
      </c>
      <c r="C148" s="2" t="s">
        <v>219</v>
      </c>
      <c r="D148" s="2"/>
      <c r="E148" s="65" t="s">
        <v>153</v>
      </c>
      <c r="F148" s="99">
        <f t="shared" si="10"/>
        <v>150</v>
      </c>
      <c r="G148" s="99">
        <f t="shared" si="10"/>
        <v>150</v>
      </c>
      <c r="H148" s="118">
        <f t="shared" si="10"/>
        <v>0</v>
      </c>
      <c r="I148" s="123">
        <f t="shared" ref="I148:I211" si="11">H148/G148*100</f>
        <v>0</v>
      </c>
    </row>
    <row r="149" spans="1:9" ht="26" x14ac:dyDescent="0.35">
      <c r="A149" s="43">
        <v>139</v>
      </c>
      <c r="B149" s="34">
        <v>314</v>
      </c>
      <c r="C149" s="2" t="s">
        <v>218</v>
      </c>
      <c r="D149" s="2"/>
      <c r="E149" s="58" t="s">
        <v>217</v>
      </c>
      <c r="F149" s="99">
        <f t="shared" si="10"/>
        <v>150</v>
      </c>
      <c r="G149" s="99">
        <f t="shared" si="10"/>
        <v>150</v>
      </c>
      <c r="H149" s="118">
        <f t="shared" si="10"/>
        <v>0</v>
      </c>
      <c r="I149" s="123">
        <f t="shared" si="11"/>
        <v>0</v>
      </c>
    </row>
    <row r="150" spans="1:9" ht="26" x14ac:dyDescent="0.35">
      <c r="A150" s="43">
        <v>140</v>
      </c>
      <c r="B150" s="35">
        <v>314</v>
      </c>
      <c r="C150" s="4" t="s">
        <v>218</v>
      </c>
      <c r="D150" s="33" t="s">
        <v>64</v>
      </c>
      <c r="E150" s="64" t="s">
        <v>598</v>
      </c>
      <c r="F150" s="100">
        <v>150</v>
      </c>
      <c r="G150" s="100">
        <v>150</v>
      </c>
      <c r="H150" s="119">
        <v>0</v>
      </c>
      <c r="I150" s="124">
        <f t="shared" si="11"/>
        <v>0</v>
      </c>
    </row>
    <row r="151" spans="1:9" ht="39" x14ac:dyDescent="0.35">
      <c r="A151" s="43">
        <v>141</v>
      </c>
      <c r="B151" s="34">
        <v>314</v>
      </c>
      <c r="C151" s="2" t="s">
        <v>421</v>
      </c>
      <c r="D151" s="2"/>
      <c r="E151" s="65" t="s">
        <v>640</v>
      </c>
      <c r="F151" s="99">
        <f t="shared" ref="F151:H152" si="12">F152</f>
        <v>150</v>
      </c>
      <c r="G151" s="99">
        <f t="shared" si="12"/>
        <v>150</v>
      </c>
      <c r="H151" s="118">
        <f t="shared" si="12"/>
        <v>29.29</v>
      </c>
      <c r="I151" s="123">
        <f t="shared" si="11"/>
        <v>19.526666666666667</v>
      </c>
    </row>
    <row r="152" spans="1:9" s="16" customFormat="1" ht="43" customHeight="1" x14ac:dyDescent="0.35">
      <c r="A152" s="43">
        <v>142</v>
      </c>
      <c r="B152" s="34">
        <v>314</v>
      </c>
      <c r="C152" s="2" t="s">
        <v>436</v>
      </c>
      <c r="D152" s="2"/>
      <c r="E152" s="58" t="s">
        <v>437</v>
      </c>
      <c r="F152" s="99">
        <f t="shared" si="12"/>
        <v>150</v>
      </c>
      <c r="G152" s="99">
        <f t="shared" si="12"/>
        <v>150</v>
      </c>
      <c r="H152" s="118">
        <f t="shared" si="12"/>
        <v>29.29</v>
      </c>
      <c r="I152" s="123">
        <f t="shared" si="11"/>
        <v>19.526666666666667</v>
      </c>
    </row>
    <row r="153" spans="1:9" ht="26" x14ac:dyDescent="0.35">
      <c r="A153" s="43">
        <v>143</v>
      </c>
      <c r="B153" s="35">
        <v>314</v>
      </c>
      <c r="C153" s="4" t="s">
        <v>436</v>
      </c>
      <c r="D153" s="4">
        <v>240</v>
      </c>
      <c r="E153" s="64" t="s">
        <v>69</v>
      </c>
      <c r="F153" s="100">
        <v>150</v>
      </c>
      <c r="G153" s="100">
        <v>150</v>
      </c>
      <c r="H153" s="119">
        <v>29.29</v>
      </c>
      <c r="I153" s="124">
        <f t="shared" si="11"/>
        <v>19.526666666666667</v>
      </c>
    </row>
    <row r="154" spans="1:9" ht="15.75" customHeight="1" x14ac:dyDescent="0.35">
      <c r="A154" s="43">
        <v>144</v>
      </c>
      <c r="B154" s="34">
        <v>400</v>
      </c>
      <c r="C154" s="2"/>
      <c r="D154" s="2"/>
      <c r="E154" s="63" t="s">
        <v>11</v>
      </c>
      <c r="F154" s="99">
        <f>F155+F175+F186+F197+F166+F171</f>
        <v>214193.6</v>
      </c>
      <c r="G154" s="99">
        <f>G155+G175+G186+G197+G166+G171</f>
        <v>215139.30000000002</v>
      </c>
      <c r="H154" s="118">
        <f>H155+H175+H186+H197+H166+H171</f>
        <v>62871.234909999999</v>
      </c>
      <c r="I154" s="123">
        <f t="shared" si="11"/>
        <v>29.223500731851409</v>
      </c>
    </row>
    <row r="155" spans="1:9" ht="15.75" customHeight="1" x14ac:dyDescent="0.35">
      <c r="A155" s="43">
        <v>145</v>
      </c>
      <c r="B155" s="34">
        <v>405</v>
      </c>
      <c r="C155" s="2"/>
      <c r="D155" s="2"/>
      <c r="E155" s="58" t="s">
        <v>173</v>
      </c>
      <c r="F155" s="99">
        <f>F159+F156</f>
        <v>1104.2</v>
      </c>
      <c r="G155" s="99">
        <f>G159+G156</f>
        <v>2050.1000000000004</v>
      </c>
      <c r="H155" s="118">
        <f>H159+H156</f>
        <v>103.976</v>
      </c>
      <c r="I155" s="123">
        <f t="shared" si="11"/>
        <v>5.0717525974342701</v>
      </c>
    </row>
    <row r="156" spans="1:9" ht="39" x14ac:dyDescent="0.35">
      <c r="A156" s="43">
        <v>146</v>
      </c>
      <c r="B156" s="34">
        <v>405</v>
      </c>
      <c r="C156" s="9" t="s">
        <v>246</v>
      </c>
      <c r="D156" s="9"/>
      <c r="E156" s="65" t="s">
        <v>613</v>
      </c>
      <c r="F156" s="99">
        <f t="shared" ref="F156:H157" si="13">F157</f>
        <v>0.8</v>
      </c>
      <c r="G156" s="99">
        <f t="shared" si="13"/>
        <v>946.7</v>
      </c>
      <c r="H156" s="118">
        <f t="shared" si="13"/>
        <v>0</v>
      </c>
      <c r="I156" s="123">
        <f t="shared" si="11"/>
        <v>0</v>
      </c>
    </row>
    <row r="157" spans="1:9" ht="39" x14ac:dyDescent="0.35">
      <c r="A157" s="43">
        <v>147</v>
      </c>
      <c r="B157" s="34">
        <v>405</v>
      </c>
      <c r="C157" s="2" t="s">
        <v>629</v>
      </c>
      <c r="D157" s="2"/>
      <c r="E157" s="65" t="s">
        <v>630</v>
      </c>
      <c r="F157" s="99">
        <f t="shared" si="13"/>
        <v>0.8</v>
      </c>
      <c r="G157" s="99">
        <f t="shared" si="13"/>
        <v>946.7</v>
      </c>
      <c r="H157" s="118">
        <f t="shared" si="13"/>
        <v>0</v>
      </c>
      <c r="I157" s="123">
        <f t="shared" si="11"/>
        <v>0</v>
      </c>
    </row>
    <row r="158" spans="1:9" ht="26" x14ac:dyDescent="0.35">
      <c r="A158" s="43">
        <v>148</v>
      </c>
      <c r="B158" s="35">
        <v>405</v>
      </c>
      <c r="C158" s="4" t="s">
        <v>629</v>
      </c>
      <c r="D158" s="4">
        <v>240</v>
      </c>
      <c r="E158" s="64" t="s">
        <v>69</v>
      </c>
      <c r="F158" s="101">
        <v>0.8</v>
      </c>
      <c r="G158" s="101">
        <v>946.7</v>
      </c>
      <c r="H158" s="120">
        <v>0</v>
      </c>
      <c r="I158" s="124">
        <f t="shared" si="11"/>
        <v>0</v>
      </c>
    </row>
    <row r="159" spans="1:9" ht="15.75" customHeight="1" x14ac:dyDescent="0.35">
      <c r="A159" s="43">
        <v>149</v>
      </c>
      <c r="B159" s="34">
        <v>405</v>
      </c>
      <c r="C159" s="2" t="s">
        <v>177</v>
      </c>
      <c r="D159" s="2"/>
      <c r="E159" s="58" t="s">
        <v>146</v>
      </c>
      <c r="F159" s="99">
        <f>F162+F160+F164</f>
        <v>1103.4000000000001</v>
      </c>
      <c r="G159" s="99">
        <f>G162+G160+G164</f>
        <v>1103.4000000000001</v>
      </c>
      <c r="H159" s="118">
        <f>H162+H160+H164</f>
        <v>103.976</v>
      </c>
      <c r="I159" s="123">
        <f t="shared" si="11"/>
        <v>9.4232372666304141</v>
      </c>
    </row>
    <row r="160" spans="1:9" s="49" customFormat="1" ht="14.5" customHeight="1" x14ac:dyDescent="0.35">
      <c r="A160" s="43">
        <v>150</v>
      </c>
      <c r="B160" s="34">
        <v>405</v>
      </c>
      <c r="C160" s="21" t="s">
        <v>334</v>
      </c>
      <c r="D160" s="21"/>
      <c r="E160" s="58" t="s">
        <v>335</v>
      </c>
      <c r="F160" s="99">
        <f>F161</f>
        <v>40</v>
      </c>
      <c r="G160" s="99">
        <f>G161</f>
        <v>40</v>
      </c>
      <c r="H160" s="118">
        <f>H161</f>
        <v>32.968000000000004</v>
      </c>
      <c r="I160" s="123">
        <f t="shared" si="11"/>
        <v>82.42</v>
      </c>
    </row>
    <row r="161" spans="1:9" s="49" customFormat="1" ht="26" x14ac:dyDescent="0.35">
      <c r="A161" s="43">
        <v>151</v>
      </c>
      <c r="B161" s="35">
        <v>405</v>
      </c>
      <c r="C161" s="33" t="s">
        <v>334</v>
      </c>
      <c r="D161" s="4">
        <v>240</v>
      </c>
      <c r="E161" s="64" t="s">
        <v>69</v>
      </c>
      <c r="F161" s="100">
        <v>40</v>
      </c>
      <c r="G161" s="100">
        <v>40</v>
      </c>
      <c r="H161" s="119">
        <v>32.968000000000004</v>
      </c>
      <c r="I161" s="124">
        <f t="shared" si="11"/>
        <v>82.42</v>
      </c>
    </row>
    <row r="162" spans="1:9" ht="39" x14ac:dyDescent="0.35">
      <c r="A162" s="43">
        <v>152</v>
      </c>
      <c r="B162" s="34">
        <v>405</v>
      </c>
      <c r="C162" s="9" t="s">
        <v>180</v>
      </c>
      <c r="D162" s="2"/>
      <c r="E162" s="58" t="s">
        <v>470</v>
      </c>
      <c r="F162" s="99">
        <f>F163</f>
        <v>789.5</v>
      </c>
      <c r="G162" s="99">
        <f>G163</f>
        <v>789.5</v>
      </c>
      <c r="H162" s="118">
        <f>H163</f>
        <v>19.131</v>
      </c>
      <c r="I162" s="123">
        <f t="shared" si="11"/>
        <v>2.4231792273590882</v>
      </c>
    </row>
    <row r="163" spans="1:9" s="40" customFormat="1" ht="26" x14ac:dyDescent="0.35">
      <c r="A163" s="43">
        <v>153</v>
      </c>
      <c r="B163" s="35">
        <v>405</v>
      </c>
      <c r="C163" s="4" t="s">
        <v>180</v>
      </c>
      <c r="D163" s="4">
        <v>240</v>
      </c>
      <c r="E163" s="64" t="s">
        <v>69</v>
      </c>
      <c r="F163" s="101">
        <v>789.5</v>
      </c>
      <c r="G163" s="101">
        <v>789.5</v>
      </c>
      <c r="H163" s="120">
        <v>19.131</v>
      </c>
      <c r="I163" s="124">
        <f t="shared" si="11"/>
        <v>2.4231792273590882</v>
      </c>
    </row>
    <row r="164" spans="1:9" s="40" customFormat="1" ht="41.5" customHeight="1" x14ac:dyDescent="0.35">
      <c r="A164" s="43">
        <v>154</v>
      </c>
      <c r="B164" s="34">
        <v>405</v>
      </c>
      <c r="C164" s="2" t="s">
        <v>541</v>
      </c>
      <c r="D164" s="2"/>
      <c r="E164" s="58" t="s">
        <v>542</v>
      </c>
      <c r="F164" s="99">
        <f>F165</f>
        <v>273.89999999999998</v>
      </c>
      <c r="G164" s="99">
        <f>G165</f>
        <v>273.89999999999998</v>
      </c>
      <c r="H164" s="118">
        <f>H165</f>
        <v>51.877000000000002</v>
      </c>
      <c r="I164" s="123">
        <f t="shared" si="11"/>
        <v>18.940124132895221</v>
      </c>
    </row>
    <row r="165" spans="1:9" s="40" customFormat="1" ht="26" x14ac:dyDescent="0.35">
      <c r="A165" s="43">
        <v>155</v>
      </c>
      <c r="B165" s="35">
        <v>405</v>
      </c>
      <c r="C165" s="4" t="s">
        <v>541</v>
      </c>
      <c r="D165" s="4">
        <v>240</v>
      </c>
      <c r="E165" s="64" t="s">
        <v>69</v>
      </c>
      <c r="F165" s="101">
        <v>273.89999999999998</v>
      </c>
      <c r="G165" s="101">
        <v>273.89999999999998</v>
      </c>
      <c r="H165" s="120">
        <v>51.877000000000002</v>
      </c>
      <c r="I165" s="124">
        <f t="shared" si="11"/>
        <v>18.940124132895221</v>
      </c>
    </row>
    <row r="166" spans="1:9" ht="15.75" customHeight="1" x14ac:dyDescent="0.35">
      <c r="A166" s="43">
        <v>156</v>
      </c>
      <c r="B166" s="34">
        <v>406</v>
      </c>
      <c r="C166" s="2"/>
      <c r="D166" s="2"/>
      <c r="E166" s="58" t="s">
        <v>54</v>
      </c>
      <c r="F166" s="99">
        <f t="shared" ref="F166:H169" si="14">F167</f>
        <v>932.6</v>
      </c>
      <c r="G166" s="99">
        <f t="shared" si="14"/>
        <v>932.6</v>
      </c>
      <c r="H166" s="118">
        <f t="shared" si="14"/>
        <v>216.1533</v>
      </c>
      <c r="I166" s="123">
        <f t="shared" si="11"/>
        <v>23.177493030238043</v>
      </c>
    </row>
    <row r="167" spans="1:9" s="16" customFormat="1" ht="39" x14ac:dyDescent="0.35">
      <c r="A167" s="43">
        <v>157</v>
      </c>
      <c r="B167" s="34">
        <v>406</v>
      </c>
      <c r="C167" s="21" t="s">
        <v>220</v>
      </c>
      <c r="D167" s="2"/>
      <c r="E167" s="65" t="s">
        <v>636</v>
      </c>
      <c r="F167" s="99">
        <f t="shared" si="14"/>
        <v>932.6</v>
      </c>
      <c r="G167" s="99">
        <f t="shared" si="14"/>
        <v>932.6</v>
      </c>
      <c r="H167" s="118">
        <f t="shared" si="14"/>
        <v>216.1533</v>
      </c>
      <c r="I167" s="123">
        <f t="shared" si="11"/>
        <v>23.177493030238043</v>
      </c>
    </row>
    <row r="168" spans="1:9" s="16" customFormat="1" ht="26" x14ac:dyDescent="0.35">
      <c r="A168" s="43">
        <v>158</v>
      </c>
      <c r="B168" s="1">
        <v>406</v>
      </c>
      <c r="C168" s="2" t="s">
        <v>414</v>
      </c>
      <c r="D168" s="2"/>
      <c r="E168" s="65" t="s">
        <v>411</v>
      </c>
      <c r="F168" s="99">
        <f t="shared" si="14"/>
        <v>932.6</v>
      </c>
      <c r="G168" s="99">
        <f t="shared" si="14"/>
        <v>932.6</v>
      </c>
      <c r="H168" s="118">
        <f t="shared" si="14"/>
        <v>216.1533</v>
      </c>
      <c r="I168" s="123">
        <f t="shared" si="11"/>
        <v>23.177493030238043</v>
      </c>
    </row>
    <row r="169" spans="1:9" ht="21" customHeight="1" x14ac:dyDescent="0.35">
      <c r="A169" s="43">
        <v>159</v>
      </c>
      <c r="B169" s="34">
        <v>406</v>
      </c>
      <c r="C169" s="21" t="s">
        <v>372</v>
      </c>
      <c r="D169" s="2"/>
      <c r="E169" s="58" t="s">
        <v>62</v>
      </c>
      <c r="F169" s="99">
        <f t="shared" si="14"/>
        <v>932.6</v>
      </c>
      <c r="G169" s="99">
        <f t="shared" si="14"/>
        <v>932.6</v>
      </c>
      <c r="H169" s="118">
        <f t="shared" si="14"/>
        <v>216.1533</v>
      </c>
      <c r="I169" s="123">
        <f t="shared" si="11"/>
        <v>23.177493030238043</v>
      </c>
    </row>
    <row r="170" spans="1:9" ht="24.75" customHeight="1" x14ac:dyDescent="0.35">
      <c r="A170" s="43">
        <v>160</v>
      </c>
      <c r="B170" s="35">
        <v>406</v>
      </c>
      <c r="C170" s="33" t="s">
        <v>372</v>
      </c>
      <c r="D170" s="4">
        <v>240</v>
      </c>
      <c r="E170" s="64" t="s">
        <v>69</v>
      </c>
      <c r="F170" s="100">
        <v>932.6</v>
      </c>
      <c r="G170" s="100">
        <v>932.6</v>
      </c>
      <c r="H170" s="119">
        <v>216.1533</v>
      </c>
      <c r="I170" s="124">
        <f t="shared" si="11"/>
        <v>23.177493030238043</v>
      </c>
    </row>
    <row r="171" spans="1:9" ht="15.5" x14ac:dyDescent="0.35">
      <c r="A171" s="43">
        <v>161</v>
      </c>
      <c r="B171" s="34">
        <v>407</v>
      </c>
      <c r="C171" s="2"/>
      <c r="D171" s="2"/>
      <c r="E171" s="58" t="s">
        <v>76</v>
      </c>
      <c r="F171" s="99">
        <f t="shared" ref="F171:H173" si="15">F172</f>
        <v>81</v>
      </c>
      <c r="G171" s="99">
        <f t="shared" si="15"/>
        <v>81</v>
      </c>
      <c r="H171" s="118">
        <f t="shared" si="15"/>
        <v>0</v>
      </c>
      <c r="I171" s="123">
        <f t="shared" si="11"/>
        <v>0</v>
      </c>
    </row>
    <row r="172" spans="1:9" ht="15.5" x14ac:dyDescent="0.35">
      <c r="A172" s="43">
        <v>162</v>
      </c>
      <c r="B172" s="34">
        <v>407</v>
      </c>
      <c r="C172" s="2" t="s">
        <v>177</v>
      </c>
      <c r="D172" s="2"/>
      <c r="E172" s="58" t="s">
        <v>146</v>
      </c>
      <c r="F172" s="99">
        <f t="shared" si="15"/>
        <v>81</v>
      </c>
      <c r="G172" s="99">
        <f t="shared" si="15"/>
        <v>81</v>
      </c>
      <c r="H172" s="118">
        <f t="shared" si="15"/>
        <v>0</v>
      </c>
      <c r="I172" s="123">
        <f t="shared" si="11"/>
        <v>0</v>
      </c>
    </row>
    <row r="173" spans="1:9" ht="15.5" x14ac:dyDescent="0.35">
      <c r="A173" s="43">
        <v>163</v>
      </c>
      <c r="B173" s="34">
        <v>407</v>
      </c>
      <c r="C173" s="2" t="s">
        <v>529</v>
      </c>
      <c r="D173" s="2"/>
      <c r="E173" s="58" t="s">
        <v>530</v>
      </c>
      <c r="F173" s="99">
        <f t="shared" si="15"/>
        <v>81</v>
      </c>
      <c r="G173" s="99">
        <f t="shared" si="15"/>
        <v>81</v>
      </c>
      <c r="H173" s="118">
        <f t="shared" si="15"/>
        <v>0</v>
      </c>
      <c r="I173" s="123">
        <f t="shared" si="11"/>
        <v>0</v>
      </c>
    </row>
    <row r="174" spans="1:9" ht="24.75" customHeight="1" x14ac:dyDescent="0.35">
      <c r="A174" s="43">
        <v>164</v>
      </c>
      <c r="B174" s="35">
        <v>407</v>
      </c>
      <c r="C174" s="4" t="s">
        <v>529</v>
      </c>
      <c r="D174" s="4">
        <v>240</v>
      </c>
      <c r="E174" s="64" t="s">
        <v>69</v>
      </c>
      <c r="F174" s="100">
        <v>81</v>
      </c>
      <c r="G174" s="100">
        <v>81</v>
      </c>
      <c r="H174" s="119">
        <v>0</v>
      </c>
      <c r="I174" s="124">
        <f t="shared" si="11"/>
        <v>0</v>
      </c>
    </row>
    <row r="175" spans="1:9" ht="15.5" x14ac:dyDescent="0.35">
      <c r="A175" s="43">
        <v>165</v>
      </c>
      <c r="B175" s="34">
        <v>408</v>
      </c>
      <c r="C175" s="2"/>
      <c r="D175" s="2"/>
      <c r="E175" s="58" t="s">
        <v>12</v>
      </c>
      <c r="F175" s="99">
        <f>F176+F183</f>
        <v>119014</v>
      </c>
      <c r="G175" s="99">
        <f>G176+G183</f>
        <v>119014</v>
      </c>
      <c r="H175" s="118">
        <f>H176+H183</f>
        <v>43495.23328</v>
      </c>
      <c r="I175" s="123">
        <f t="shared" si="11"/>
        <v>36.546316635017732</v>
      </c>
    </row>
    <row r="176" spans="1:9" ht="32.25" customHeight="1" x14ac:dyDescent="0.35">
      <c r="A176" s="43">
        <v>166</v>
      </c>
      <c r="B176" s="34">
        <v>408</v>
      </c>
      <c r="C176" s="2" t="s">
        <v>222</v>
      </c>
      <c r="D176" s="2"/>
      <c r="E176" s="65" t="s">
        <v>637</v>
      </c>
      <c r="F176" s="99">
        <f>F177+F180</f>
        <v>118657.8</v>
      </c>
      <c r="G176" s="99">
        <f>G177+G180</f>
        <v>118657.8</v>
      </c>
      <c r="H176" s="118">
        <f>H177+H180</f>
        <v>43360</v>
      </c>
      <c r="I176" s="123">
        <f t="shared" si="11"/>
        <v>36.542056232291515</v>
      </c>
    </row>
    <row r="177" spans="1:9" s="16" customFormat="1" ht="26" x14ac:dyDescent="0.35">
      <c r="A177" s="43">
        <v>167</v>
      </c>
      <c r="B177" s="34">
        <v>408</v>
      </c>
      <c r="C177" s="2" t="s">
        <v>223</v>
      </c>
      <c r="D177" s="2"/>
      <c r="E177" s="65" t="s">
        <v>123</v>
      </c>
      <c r="F177" s="99">
        <f t="shared" ref="F177:H178" si="16">F178</f>
        <v>118450</v>
      </c>
      <c r="G177" s="99">
        <f t="shared" si="16"/>
        <v>118450</v>
      </c>
      <c r="H177" s="118">
        <f t="shared" si="16"/>
        <v>43360</v>
      </c>
      <c r="I177" s="123">
        <f t="shared" si="11"/>
        <v>36.606162937948497</v>
      </c>
    </row>
    <row r="178" spans="1:9" s="16" customFormat="1" ht="27.75" customHeight="1" x14ac:dyDescent="0.35">
      <c r="A178" s="43">
        <v>168</v>
      </c>
      <c r="B178" s="34">
        <v>408</v>
      </c>
      <c r="C178" s="2" t="s">
        <v>402</v>
      </c>
      <c r="D178" s="2"/>
      <c r="E178" s="58" t="s">
        <v>124</v>
      </c>
      <c r="F178" s="99">
        <f t="shared" si="16"/>
        <v>118450</v>
      </c>
      <c r="G178" s="99">
        <f t="shared" si="16"/>
        <v>118450</v>
      </c>
      <c r="H178" s="118">
        <f t="shared" si="16"/>
        <v>43360</v>
      </c>
      <c r="I178" s="123">
        <f t="shared" si="11"/>
        <v>36.606162937948497</v>
      </c>
    </row>
    <row r="179" spans="1:9" ht="41.5" customHeight="1" x14ac:dyDescent="0.35">
      <c r="A179" s="43">
        <v>169</v>
      </c>
      <c r="B179" s="35">
        <v>408</v>
      </c>
      <c r="C179" s="4" t="s">
        <v>402</v>
      </c>
      <c r="D179" s="4" t="s">
        <v>55</v>
      </c>
      <c r="E179" s="64" t="s">
        <v>497</v>
      </c>
      <c r="F179" s="100">
        <v>118450</v>
      </c>
      <c r="G179" s="100">
        <v>118450</v>
      </c>
      <c r="H179" s="119">
        <v>43360</v>
      </c>
      <c r="I179" s="124">
        <f t="shared" si="11"/>
        <v>36.606162937948497</v>
      </c>
    </row>
    <row r="180" spans="1:9" ht="25.5" customHeight="1" x14ac:dyDescent="0.35">
      <c r="A180" s="43">
        <v>170</v>
      </c>
      <c r="B180" s="34">
        <v>408</v>
      </c>
      <c r="C180" s="2" t="s">
        <v>528</v>
      </c>
      <c r="D180" s="4"/>
      <c r="E180" s="65" t="s">
        <v>534</v>
      </c>
      <c r="F180" s="99">
        <f t="shared" ref="F180:H181" si="17">F181</f>
        <v>207.8</v>
      </c>
      <c r="G180" s="99">
        <f t="shared" si="17"/>
        <v>207.8</v>
      </c>
      <c r="H180" s="118">
        <f t="shared" si="17"/>
        <v>0</v>
      </c>
      <c r="I180" s="123">
        <f t="shared" si="11"/>
        <v>0</v>
      </c>
    </row>
    <row r="181" spans="1:9" ht="39" x14ac:dyDescent="0.35">
      <c r="A181" s="43">
        <v>171</v>
      </c>
      <c r="B181" s="34">
        <v>408</v>
      </c>
      <c r="C181" s="2" t="s">
        <v>526</v>
      </c>
      <c r="D181" s="2"/>
      <c r="E181" s="58" t="s">
        <v>527</v>
      </c>
      <c r="F181" s="99">
        <f t="shared" si="17"/>
        <v>207.8</v>
      </c>
      <c r="G181" s="99">
        <f t="shared" si="17"/>
        <v>207.8</v>
      </c>
      <c r="H181" s="118">
        <f t="shared" si="17"/>
        <v>0</v>
      </c>
      <c r="I181" s="123">
        <f t="shared" si="11"/>
        <v>0</v>
      </c>
    </row>
    <row r="182" spans="1:9" ht="39" x14ac:dyDescent="0.35">
      <c r="A182" s="43">
        <v>172</v>
      </c>
      <c r="B182" s="35">
        <v>408</v>
      </c>
      <c r="C182" s="4" t="s">
        <v>526</v>
      </c>
      <c r="D182" s="4" t="s">
        <v>55</v>
      </c>
      <c r="E182" s="64" t="s">
        <v>497</v>
      </c>
      <c r="F182" s="100">
        <v>207.8</v>
      </c>
      <c r="G182" s="100">
        <v>207.8</v>
      </c>
      <c r="H182" s="119">
        <v>0</v>
      </c>
      <c r="I182" s="124">
        <f t="shared" si="11"/>
        <v>0</v>
      </c>
    </row>
    <row r="183" spans="1:9" ht="17.149999999999999" customHeight="1" x14ac:dyDescent="0.35">
      <c r="A183" s="43">
        <v>173</v>
      </c>
      <c r="B183" s="34">
        <v>408</v>
      </c>
      <c r="C183" s="9" t="s">
        <v>177</v>
      </c>
      <c r="D183" s="2"/>
      <c r="E183" s="58" t="s">
        <v>146</v>
      </c>
      <c r="F183" s="99">
        <f t="shared" ref="F183:H184" si="18">F184</f>
        <v>356.2</v>
      </c>
      <c r="G183" s="99">
        <f t="shared" si="18"/>
        <v>356.2</v>
      </c>
      <c r="H183" s="118">
        <f t="shared" si="18"/>
        <v>135.23328000000001</v>
      </c>
      <c r="I183" s="123">
        <f t="shared" si="11"/>
        <v>37.965547445255474</v>
      </c>
    </row>
    <row r="184" spans="1:9" ht="26" x14ac:dyDescent="0.35">
      <c r="A184" s="43">
        <v>174</v>
      </c>
      <c r="B184" s="34">
        <v>408</v>
      </c>
      <c r="C184" s="2" t="s">
        <v>255</v>
      </c>
      <c r="D184" s="2"/>
      <c r="E184" s="58" t="s">
        <v>221</v>
      </c>
      <c r="F184" s="99">
        <f t="shared" si="18"/>
        <v>356.2</v>
      </c>
      <c r="G184" s="99">
        <f t="shared" si="18"/>
        <v>356.2</v>
      </c>
      <c r="H184" s="118">
        <f t="shared" si="18"/>
        <v>135.23328000000001</v>
      </c>
      <c r="I184" s="123">
        <f t="shared" si="11"/>
        <v>37.965547445255474</v>
      </c>
    </row>
    <row r="185" spans="1:9" ht="26" x14ac:dyDescent="0.35">
      <c r="A185" s="43">
        <v>175</v>
      </c>
      <c r="B185" s="35">
        <v>408</v>
      </c>
      <c r="C185" s="4" t="s">
        <v>255</v>
      </c>
      <c r="D185" s="4">
        <v>240</v>
      </c>
      <c r="E185" s="64" t="s">
        <v>69</v>
      </c>
      <c r="F185" s="100">
        <v>356.2</v>
      </c>
      <c r="G185" s="100">
        <v>356.2</v>
      </c>
      <c r="H185" s="119">
        <v>135.23328000000001</v>
      </c>
      <c r="I185" s="124">
        <f t="shared" si="11"/>
        <v>37.965547445255474</v>
      </c>
    </row>
    <row r="186" spans="1:9" s="16" customFormat="1" ht="14.25" customHeight="1" x14ac:dyDescent="0.35">
      <c r="A186" s="43">
        <v>176</v>
      </c>
      <c r="B186" s="34">
        <v>409</v>
      </c>
      <c r="C186" s="2"/>
      <c r="D186" s="2"/>
      <c r="E186" s="58" t="s">
        <v>56</v>
      </c>
      <c r="F186" s="99">
        <f>F190+F187</f>
        <v>86555.8</v>
      </c>
      <c r="G186" s="99">
        <f>G190+G187</f>
        <v>86555.8</v>
      </c>
      <c r="H186" s="118">
        <f>H190+H187</f>
        <v>15137.408370000001</v>
      </c>
      <c r="I186" s="123">
        <f t="shared" si="11"/>
        <v>17.488612398013768</v>
      </c>
    </row>
    <row r="187" spans="1:9" s="16" customFormat="1" ht="39" x14ac:dyDescent="0.35">
      <c r="A187" s="43">
        <v>177</v>
      </c>
      <c r="B187" s="34">
        <v>409</v>
      </c>
      <c r="C187" s="9" t="s">
        <v>246</v>
      </c>
      <c r="D187" s="9"/>
      <c r="E187" s="65" t="s">
        <v>613</v>
      </c>
      <c r="F187" s="99">
        <f t="shared" ref="F187:H188" si="19">F188</f>
        <v>200</v>
      </c>
      <c r="G187" s="99">
        <f t="shared" si="19"/>
        <v>200</v>
      </c>
      <c r="H187" s="118">
        <f t="shared" si="19"/>
        <v>0</v>
      </c>
      <c r="I187" s="123">
        <f t="shared" si="11"/>
        <v>0</v>
      </c>
    </row>
    <row r="188" spans="1:9" s="16" customFormat="1" ht="43.5" customHeight="1" x14ac:dyDescent="0.35">
      <c r="A188" s="43">
        <v>178</v>
      </c>
      <c r="B188" s="1">
        <v>409</v>
      </c>
      <c r="C188" s="9" t="s">
        <v>261</v>
      </c>
      <c r="D188" s="9"/>
      <c r="E188" s="58" t="s">
        <v>109</v>
      </c>
      <c r="F188" s="99">
        <f t="shared" si="19"/>
        <v>200</v>
      </c>
      <c r="G188" s="99">
        <f t="shared" si="19"/>
        <v>200</v>
      </c>
      <c r="H188" s="118">
        <f t="shared" si="19"/>
        <v>0</v>
      </c>
      <c r="I188" s="123">
        <f t="shared" si="11"/>
        <v>0</v>
      </c>
    </row>
    <row r="189" spans="1:9" s="16" customFormat="1" ht="26" x14ac:dyDescent="0.35">
      <c r="A189" s="43">
        <v>179</v>
      </c>
      <c r="B189" s="35">
        <v>409</v>
      </c>
      <c r="C189" s="11" t="s">
        <v>261</v>
      </c>
      <c r="D189" s="11" t="s">
        <v>70</v>
      </c>
      <c r="E189" s="64" t="s">
        <v>69</v>
      </c>
      <c r="F189" s="100">
        <v>200</v>
      </c>
      <c r="G189" s="100">
        <v>200</v>
      </c>
      <c r="H189" s="119">
        <v>0</v>
      </c>
      <c r="I189" s="124">
        <f t="shared" si="11"/>
        <v>0</v>
      </c>
    </row>
    <row r="190" spans="1:9" s="15" customFormat="1" ht="26" x14ac:dyDescent="0.35">
      <c r="A190" s="43">
        <v>180</v>
      </c>
      <c r="B190" s="34">
        <v>409</v>
      </c>
      <c r="C190" s="2" t="s">
        <v>222</v>
      </c>
      <c r="D190" s="2"/>
      <c r="E190" s="65" t="s">
        <v>637</v>
      </c>
      <c r="F190" s="99">
        <f>F191+F194</f>
        <v>86355.8</v>
      </c>
      <c r="G190" s="99">
        <f>G191+G194</f>
        <v>86355.8</v>
      </c>
      <c r="H190" s="118">
        <f>H191+H194</f>
        <v>15137.408370000001</v>
      </c>
      <c r="I190" s="123">
        <f t="shared" si="11"/>
        <v>17.529116017684974</v>
      </c>
    </row>
    <row r="191" spans="1:9" ht="39" x14ac:dyDescent="0.35">
      <c r="A191" s="43">
        <v>181</v>
      </c>
      <c r="B191" s="34">
        <v>409</v>
      </c>
      <c r="C191" s="2" t="s">
        <v>256</v>
      </c>
      <c r="D191" s="2"/>
      <c r="E191" s="65" t="s">
        <v>127</v>
      </c>
      <c r="F191" s="99">
        <f t="shared" ref="F191:H192" si="20">F192</f>
        <v>75048.600000000006</v>
      </c>
      <c r="G191" s="99">
        <f t="shared" si="20"/>
        <v>75048.600000000006</v>
      </c>
      <c r="H191" s="118">
        <f t="shared" si="20"/>
        <v>12934.6533</v>
      </c>
      <c r="I191" s="123">
        <f t="shared" si="11"/>
        <v>17.235036096609395</v>
      </c>
    </row>
    <row r="192" spans="1:9" ht="55.5" customHeight="1" x14ac:dyDescent="0.35">
      <c r="A192" s="43">
        <v>182</v>
      </c>
      <c r="B192" s="34">
        <v>409</v>
      </c>
      <c r="C192" s="2" t="s">
        <v>531</v>
      </c>
      <c r="D192" s="2"/>
      <c r="E192" s="58" t="s">
        <v>659</v>
      </c>
      <c r="F192" s="99">
        <f t="shared" si="20"/>
        <v>75048.600000000006</v>
      </c>
      <c r="G192" s="99">
        <f t="shared" si="20"/>
        <v>75048.600000000006</v>
      </c>
      <c r="H192" s="118">
        <f t="shared" si="20"/>
        <v>12934.6533</v>
      </c>
      <c r="I192" s="123">
        <f t="shared" si="11"/>
        <v>17.235036096609395</v>
      </c>
    </row>
    <row r="193" spans="1:9" ht="26" x14ac:dyDescent="0.35">
      <c r="A193" s="43">
        <v>183</v>
      </c>
      <c r="B193" s="35">
        <v>409</v>
      </c>
      <c r="C193" s="4" t="s">
        <v>531</v>
      </c>
      <c r="D193" s="4">
        <v>240</v>
      </c>
      <c r="E193" s="64" t="s">
        <v>69</v>
      </c>
      <c r="F193" s="100">
        <f>73156.8+1891.8</f>
        <v>75048.600000000006</v>
      </c>
      <c r="G193" s="100">
        <f>73156.8+1891.8</f>
        <v>75048.600000000006</v>
      </c>
      <c r="H193" s="119">
        <v>12934.6533</v>
      </c>
      <c r="I193" s="124">
        <f t="shared" si="11"/>
        <v>17.235036096609395</v>
      </c>
    </row>
    <row r="194" spans="1:9" ht="25.5" customHeight="1" x14ac:dyDescent="0.35">
      <c r="A194" s="43">
        <v>184</v>
      </c>
      <c r="B194" s="34">
        <v>409</v>
      </c>
      <c r="C194" s="2" t="s">
        <v>257</v>
      </c>
      <c r="D194" s="2"/>
      <c r="E194" s="65" t="s">
        <v>129</v>
      </c>
      <c r="F194" s="99">
        <f t="shared" ref="F194:H195" si="21">F195</f>
        <v>11307.2</v>
      </c>
      <c r="G194" s="99">
        <f t="shared" si="21"/>
        <v>11307.2</v>
      </c>
      <c r="H194" s="118">
        <f t="shared" si="21"/>
        <v>2202.7550700000002</v>
      </c>
      <c r="I194" s="123">
        <f t="shared" si="11"/>
        <v>19.480995029715579</v>
      </c>
    </row>
    <row r="195" spans="1:9" ht="27.75" customHeight="1" x14ac:dyDescent="0.35">
      <c r="A195" s="43">
        <v>185</v>
      </c>
      <c r="B195" s="34">
        <v>409</v>
      </c>
      <c r="C195" s="2" t="s">
        <v>533</v>
      </c>
      <c r="D195" s="2"/>
      <c r="E195" s="58" t="s">
        <v>532</v>
      </c>
      <c r="F195" s="99">
        <f t="shared" si="21"/>
        <v>11307.2</v>
      </c>
      <c r="G195" s="99">
        <f t="shared" si="21"/>
        <v>11307.2</v>
      </c>
      <c r="H195" s="118">
        <f t="shared" si="21"/>
        <v>2202.7550700000002</v>
      </c>
      <c r="I195" s="123">
        <f t="shared" si="11"/>
        <v>19.480995029715579</v>
      </c>
    </row>
    <row r="196" spans="1:9" s="15" customFormat="1" ht="26" x14ac:dyDescent="0.35">
      <c r="A196" s="43">
        <v>186</v>
      </c>
      <c r="B196" s="35">
        <v>409</v>
      </c>
      <c r="C196" s="4" t="s">
        <v>533</v>
      </c>
      <c r="D196" s="4">
        <v>240</v>
      </c>
      <c r="E196" s="64" t="s">
        <v>69</v>
      </c>
      <c r="F196" s="100">
        <v>11307.2</v>
      </c>
      <c r="G196" s="100">
        <v>11307.2</v>
      </c>
      <c r="H196" s="119">
        <v>2202.7550700000002</v>
      </c>
      <c r="I196" s="124">
        <f t="shared" si="11"/>
        <v>19.480995029715579</v>
      </c>
    </row>
    <row r="197" spans="1:9" ht="17.25" customHeight="1" x14ac:dyDescent="0.35">
      <c r="A197" s="43">
        <v>187</v>
      </c>
      <c r="B197" s="34">
        <v>412</v>
      </c>
      <c r="C197" s="2"/>
      <c r="D197" s="2"/>
      <c r="E197" s="58" t="s">
        <v>60</v>
      </c>
      <c r="F197" s="99">
        <f>F198+F209</f>
        <v>6506</v>
      </c>
      <c r="G197" s="99">
        <f>G198+G209</f>
        <v>6505.7999999999993</v>
      </c>
      <c r="H197" s="118">
        <f>H198+H209</f>
        <v>3918.4639599999996</v>
      </c>
      <c r="I197" s="123">
        <f t="shared" si="11"/>
        <v>60.23031694795413</v>
      </c>
    </row>
    <row r="198" spans="1:9" ht="39" x14ac:dyDescent="0.35">
      <c r="A198" s="43">
        <v>188</v>
      </c>
      <c r="B198" s="60">
        <v>412</v>
      </c>
      <c r="C198" s="9" t="s">
        <v>246</v>
      </c>
      <c r="D198" s="9"/>
      <c r="E198" s="65" t="s">
        <v>613</v>
      </c>
      <c r="F198" s="99">
        <f>F199+F201+F203+F205+F207</f>
        <v>2999</v>
      </c>
      <c r="G198" s="99">
        <f>G199+G201+G203+G205+G207</f>
        <v>2998.8</v>
      </c>
      <c r="H198" s="118">
        <f>H199+H201+H203+H205+H207</f>
        <v>732.52395999999999</v>
      </c>
      <c r="I198" s="123">
        <f t="shared" si="11"/>
        <v>24.427236227824462</v>
      </c>
    </row>
    <row r="199" spans="1:9" s="40" customFormat="1" ht="29.15" customHeight="1" x14ac:dyDescent="0.35">
      <c r="A199" s="43">
        <v>189</v>
      </c>
      <c r="B199" s="8">
        <v>412</v>
      </c>
      <c r="C199" s="9" t="s">
        <v>260</v>
      </c>
      <c r="D199" s="9"/>
      <c r="E199" s="58" t="s">
        <v>169</v>
      </c>
      <c r="F199" s="99">
        <f>F200</f>
        <v>500</v>
      </c>
      <c r="G199" s="99">
        <f>G200</f>
        <v>500</v>
      </c>
      <c r="H199" s="118">
        <f>H200</f>
        <v>173.227</v>
      </c>
      <c r="I199" s="123">
        <f t="shared" si="11"/>
        <v>34.645399999999995</v>
      </c>
    </row>
    <row r="200" spans="1:9" ht="29.25" customHeight="1" x14ac:dyDescent="0.35">
      <c r="A200" s="43">
        <v>190</v>
      </c>
      <c r="B200" s="61">
        <v>412</v>
      </c>
      <c r="C200" s="11" t="s">
        <v>260</v>
      </c>
      <c r="D200" s="11" t="s">
        <v>70</v>
      </c>
      <c r="E200" s="64" t="s">
        <v>69</v>
      </c>
      <c r="F200" s="100">
        <v>500</v>
      </c>
      <c r="G200" s="100">
        <v>500</v>
      </c>
      <c r="H200" s="119">
        <v>173.227</v>
      </c>
      <c r="I200" s="124">
        <f t="shared" si="11"/>
        <v>34.645399999999995</v>
      </c>
    </row>
    <row r="201" spans="1:9" s="16" customFormat="1" ht="38.5" customHeight="1" x14ac:dyDescent="0.35">
      <c r="A201" s="43">
        <v>191</v>
      </c>
      <c r="B201" s="8">
        <v>412</v>
      </c>
      <c r="C201" s="9" t="s">
        <v>261</v>
      </c>
      <c r="D201" s="9"/>
      <c r="E201" s="58" t="s">
        <v>109</v>
      </c>
      <c r="F201" s="99">
        <f>F202</f>
        <v>300</v>
      </c>
      <c r="G201" s="99">
        <f>G202</f>
        <v>299.8</v>
      </c>
      <c r="H201" s="118">
        <f>H202</f>
        <v>111.09696</v>
      </c>
      <c r="I201" s="123">
        <f t="shared" si="11"/>
        <v>37.05702468312208</v>
      </c>
    </row>
    <row r="202" spans="1:9" ht="29.25" customHeight="1" x14ac:dyDescent="0.35">
      <c r="A202" s="43">
        <v>192</v>
      </c>
      <c r="B202" s="61">
        <v>412</v>
      </c>
      <c r="C202" s="11" t="s">
        <v>261</v>
      </c>
      <c r="D202" s="11" t="s">
        <v>70</v>
      </c>
      <c r="E202" s="64" t="s">
        <v>69</v>
      </c>
      <c r="F202" s="100">
        <v>300</v>
      </c>
      <c r="G202" s="100">
        <v>299.8</v>
      </c>
      <c r="H202" s="119">
        <v>111.09696</v>
      </c>
      <c r="I202" s="124">
        <f t="shared" si="11"/>
        <v>37.05702468312208</v>
      </c>
    </row>
    <row r="203" spans="1:9" ht="41.5" customHeight="1" x14ac:dyDescent="0.35">
      <c r="A203" s="43">
        <v>193</v>
      </c>
      <c r="B203" s="60">
        <v>412</v>
      </c>
      <c r="C203" s="55" t="s">
        <v>614</v>
      </c>
      <c r="D203" s="55"/>
      <c r="E203" s="65" t="s">
        <v>321</v>
      </c>
      <c r="F203" s="99">
        <f>F204</f>
        <v>149</v>
      </c>
      <c r="G203" s="99">
        <f>G204</f>
        <v>149</v>
      </c>
      <c r="H203" s="118">
        <f>H204</f>
        <v>148.19999999999999</v>
      </c>
      <c r="I203" s="123">
        <f t="shared" si="11"/>
        <v>99.46308724832214</v>
      </c>
    </row>
    <row r="204" spans="1:9" ht="29.25" customHeight="1" x14ac:dyDescent="0.35">
      <c r="A204" s="43">
        <v>194</v>
      </c>
      <c r="B204" s="61">
        <v>412</v>
      </c>
      <c r="C204" s="11" t="s">
        <v>614</v>
      </c>
      <c r="D204" s="11" t="s">
        <v>70</v>
      </c>
      <c r="E204" s="64" t="s">
        <v>69</v>
      </c>
      <c r="F204" s="100">
        <f>199-50</f>
        <v>149</v>
      </c>
      <c r="G204" s="100">
        <f>199-50</f>
        <v>149</v>
      </c>
      <c r="H204" s="119">
        <v>148.19999999999999</v>
      </c>
      <c r="I204" s="124">
        <f t="shared" si="11"/>
        <v>99.46308724832214</v>
      </c>
    </row>
    <row r="205" spans="1:9" ht="29.25" customHeight="1" x14ac:dyDescent="0.35">
      <c r="A205" s="43">
        <v>195</v>
      </c>
      <c r="B205" s="60">
        <v>412</v>
      </c>
      <c r="C205" s="55" t="s">
        <v>320</v>
      </c>
      <c r="D205" s="55"/>
      <c r="E205" s="65" t="s">
        <v>108</v>
      </c>
      <c r="F205" s="99">
        <f>F206</f>
        <v>1750</v>
      </c>
      <c r="G205" s="99">
        <f>G206</f>
        <v>1750</v>
      </c>
      <c r="H205" s="118">
        <f>H206</f>
        <v>300</v>
      </c>
      <c r="I205" s="123">
        <f t="shared" si="11"/>
        <v>17.142857142857142</v>
      </c>
    </row>
    <row r="206" spans="1:9" ht="29.25" customHeight="1" x14ac:dyDescent="0.35">
      <c r="A206" s="43">
        <v>196</v>
      </c>
      <c r="B206" s="61">
        <v>412</v>
      </c>
      <c r="C206" s="11" t="s">
        <v>320</v>
      </c>
      <c r="D206" s="11" t="s">
        <v>70</v>
      </c>
      <c r="E206" s="64" t="s">
        <v>69</v>
      </c>
      <c r="F206" s="100">
        <f>600+1150</f>
        <v>1750</v>
      </c>
      <c r="G206" s="100">
        <f>600+1150</f>
        <v>1750</v>
      </c>
      <c r="H206" s="119">
        <v>300</v>
      </c>
      <c r="I206" s="124">
        <f t="shared" si="11"/>
        <v>17.142857142857142</v>
      </c>
    </row>
    <row r="207" spans="1:9" ht="15.5" x14ac:dyDescent="0.35">
      <c r="A207" s="43">
        <v>197</v>
      </c>
      <c r="B207" s="60">
        <v>412</v>
      </c>
      <c r="C207" s="55" t="s">
        <v>615</v>
      </c>
      <c r="D207" s="55"/>
      <c r="E207" s="65" t="s">
        <v>423</v>
      </c>
      <c r="F207" s="99">
        <f>F208</f>
        <v>300</v>
      </c>
      <c r="G207" s="99">
        <f>G208</f>
        <v>300</v>
      </c>
      <c r="H207" s="118">
        <f>H208</f>
        <v>0</v>
      </c>
      <c r="I207" s="123">
        <f t="shared" si="11"/>
        <v>0</v>
      </c>
    </row>
    <row r="208" spans="1:9" ht="29.25" customHeight="1" x14ac:dyDescent="0.35">
      <c r="A208" s="43">
        <v>198</v>
      </c>
      <c r="B208" s="61">
        <v>412</v>
      </c>
      <c r="C208" s="11" t="s">
        <v>615</v>
      </c>
      <c r="D208" s="11" t="s">
        <v>70</v>
      </c>
      <c r="E208" s="64" t="s">
        <v>69</v>
      </c>
      <c r="F208" s="100">
        <v>300</v>
      </c>
      <c r="G208" s="100">
        <v>300</v>
      </c>
      <c r="H208" s="119">
        <v>0</v>
      </c>
      <c r="I208" s="124">
        <f t="shared" si="11"/>
        <v>0</v>
      </c>
    </row>
    <row r="209" spans="1:9" s="16" customFormat="1" ht="39.75" customHeight="1" x14ac:dyDescent="0.35">
      <c r="A209" s="43">
        <v>199</v>
      </c>
      <c r="B209" s="60">
        <v>412</v>
      </c>
      <c r="C209" s="9" t="s">
        <v>237</v>
      </c>
      <c r="D209" s="2"/>
      <c r="E209" s="65" t="s">
        <v>558</v>
      </c>
      <c r="F209" s="99">
        <f>F210</f>
        <v>3506.9999999999995</v>
      </c>
      <c r="G209" s="99">
        <f>G210</f>
        <v>3506.9999999999995</v>
      </c>
      <c r="H209" s="118">
        <f>H210</f>
        <v>3185.9399999999996</v>
      </c>
      <c r="I209" s="123">
        <f t="shared" si="11"/>
        <v>90.845166809238663</v>
      </c>
    </row>
    <row r="210" spans="1:9" s="16" customFormat="1" ht="18.75" customHeight="1" x14ac:dyDescent="0.35">
      <c r="A210" s="43">
        <v>200</v>
      </c>
      <c r="B210" s="60">
        <v>412</v>
      </c>
      <c r="C210" s="9" t="s">
        <v>262</v>
      </c>
      <c r="D210" s="9"/>
      <c r="E210" s="65" t="s">
        <v>593</v>
      </c>
      <c r="F210" s="99">
        <f>F213+F211+F215+F217</f>
        <v>3506.9999999999995</v>
      </c>
      <c r="G210" s="99">
        <f>G213+G211+G215+G217</f>
        <v>3506.9999999999995</v>
      </c>
      <c r="H210" s="118">
        <f>H213+H211+H215+H217</f>
        <v>3185.9399999999996</v>
      </c>
      <c r="I210" s="123">
        <f t="shared" si="11"/>
        <v>90.845166809238663</v>
      </c>
    </row>
    <row r="211" spans="1:9" s="16" customFormat="1" ht="27.65" customHeight="1" x14ac:dyDescent="0.35">
      <c r="A211" s="43">
        <v>201</v>
      </c>
      <c r="B211" s="60">
        <v>412</v>
      </c>
      <c r="C211" s="9" t="s">
        <v>609</v>
      </c>
      <c r="D211" s="9"/>
      <c r="E211" s="58" t="s">
        <v>103</v>
      </c>
      <c r="F211" s="99">
        <f>F212</f>
        <v>246.2</v>
      </c>
      <c r="G211" s="99">
        <f>G212</f>
        <v>246.2</v>
      </c>
      <c r="H211" s="118">
        <f>H212</f>
        <v>0</v>
      </c>
      <c r="I211" s="123">
        <f t="shared" si="11"/>
        <v>0</v>
      </c>
    </row>
    <row r="212" spans="1:9" s="16" customFormat="1" ht="42" customHeight="1" x14ac:dyDescent="0.35">
      <c r="A212" s="43">
        <v>202</v>
      </c>
      <c r="B212" s="61">
        <v>412</v>
      </c>
      <c r="C212" s="11" t="s">
        <v>609</v>
      </c>
      <c r="D212" s="4" t="s">
        <v>55</v>
      </c>
      <c r="E212" s="64" t="s">
        <v>497</v>
      </c>
      <c r="F212" s="100">
        <v>246.2</v>
      </c>
      <c r="G212" s="100">
        <v>246.2</v>
      </c>
      <c r="H212" s="119">
        <v>0</v>
      </c>
      <c r="I212" s="124">
        <f t="shared" ref="I212:I280" si="22">H212/G212*100</f>
        <v>0</v>
      </c>
    </row>
    <row r="213" spans="1:9" ht="18" customHeight="1" x14ac:dyDescent="0.35">
      <c r="A213" s="43">
        <v>203</v>
      </c>
      <c r="B213" s="60">
        <v>412</v>
      </c>
      <c r="C213" s="9" t="s">
        <v>263</v>
      </c>
      <c r="D213" s="4"/>
      <c r="E213" s="58" t="s">
        <v>348</v>
      </c>
      <c r="F213" s="99">
        <f>F214</f>
        <v>80</v>
      </c>
      <c r="G213" s="99">
        <f>G214</f>
        <v>80</v>
      </c>
      <c r="H213" s="118">
        <f>H214</f>
        <v>5.24</v>
      </c>
      <c r="I213" s="123">
        <f t="shared" si="22"/>
        <v>6.5500000000000007</v>
      </c>
    </row>
    <row r="214" spans="1:9" ht="26" x14ac:dyDescent="0.35">
      <c r="A214" s="43">
        <v>204</v>
      </c>
      <c r="B214" s="61">
        <v>412</v>
      </c>
      <c r="C214" s="11" t="s">
        <v>263</v>
      </c>
      <c r="D214" s="4" t="s">
        <v>70</v>
      </c>
      <c r="E214" s="64" t="s">
        <v>69</v>
      </c>
      <c r="F214" s="100">
        <v>80</v>
      </c>
      <c r="G214" s="100">
        <v>80</v>
      </c>
      <c r="H214" s="119">
        <v>5.24</v>
      </c>
      <c r="I214" s="124">
        <f t="shared" si="22"/>
        <v>6.5500000000000007</v>
      </c>
    </row>
    <row r="215" spans="1:9" ht="25" customHeight="1" x14ac:dyDescent="0.35">
      <c r="A215" s="43">
        <v>205</v>
      </c>
      <c r="B215" s="60">
        <v>412</v>
      </c>
      <c r="C215" s="9" t="s">
        <v>681</v>
      </c>
      <c r="D215" s="4"/>
      <c r="E215" s="58" t="s">
        <v>682</v>
      </c>
      <c r="F215" s="99">
        <f>F216</f>
        <v>2608.1999999999998</v>
      </c>
      <c r="G215" s="99">
        <f>G216</f>
        <v>2608.1999999999998</v>
      </c>
      <c r="H215" s="118">
        <f>H216</f>
        <v>2608.174</v>
      </c>
      <c r="I215" s="123">
        <f t="shared" si="22"/>
        <v>99.999003143930693</v>
      </c>
    </row>
    <row r="216" spans="1:9" ht="39" x14ac:dyDescent="0.35">
      <c r="A216" s="43">
        <v>206</v>
      </c>
      <c r="B216" s="61">
        <v>412</v>
      </c>
      <c r="C216" s="11" t="s">
        <v>681</v>
      </c>
      <c r="D216" s="4" t="s">
        <v>55</v>
      </c>
      <c r="E216" s="64" t="s">
        <v>497</v>
      </c>
      <c r="F216" s="101">
        <v>2608.1999999999998</v>
      </c>
      <c r="G216" s="101">
        <v>2608.1999999999998</v>
      </c>
      <c r="H216" s="120">
        <v>2608.174</v>
      </c>
      <c r="I216" s="124">
        <f t="shared" si="22"/>
        <v>99.999003143930693</v>
      </c>
    </row>
    <row r="217" spans="1:9" ht="39" x14ac:dyDescent="0.35">
      <c r="A217" s="43">
        <v>207</v>
      </c>
      <c r="B217" s="60">
        <v>412</v>
      </c>
      <c r="C217" s="9" t="s">
        <v>683</v>
      </c>
      <c r="D217" s="9"/>
      <c r="E217" s="58" t="s">
        <v>684</v>
      </c>
      <c r="F217" s="99">
        <f>F218</f>
        <v>572.6</v>
      </c>
      <c r="G217" s="99">
        <f>G218</f>
        <v>572.6</v>
      </c>
      <c r="H217" s="118">
        <f>H218</f>
        <v>572.52599999999995</v>
      </c>
      <c r="I217" s="123">
        <f t="shared" si="22"/>
        <v>99.987076493188951</v>
      </c>
    </row>
    <row r="218" spans="1:9" ht="39" x14ac:dyDescent="0.35">
      <c r="A218" s="43">
        <v>208</v>
      </c>
      <c r="B218" s="61">
        <v>412</v>
      </c>
      <c r="C218" s="11" t="s">
        <v>683</v>
      </c>
      <c r="D218" s="4" t="s">
        <v>55</v>
      </c>
      <c r="E218" s="64" t="s">
        <v>497</v>
      </c>
      <c r="F218" s="100">
        <v>572.6</v>
      </c>
      <c r="G218" s="100">
        <v>572.6</v>
      </c>
      <c r="H218" s="119">
        <v>572.52599999999995</v>
      </c>
      <c r="I218" s="124">
        <f t="shared" si="22"/>
        <v>99.987076493188951</v>
      </c>
    </row>
    <row r="219" spans="1:9" ht="15.5" x14ac:dyDescent="0.35">
      <c r="A219" s="43">
        <v>209</v>
      </c>
      <c r="B219" s="34">
        <v>500</v>
      </c>
      <c r="C219" s="2"/>
      <c r="D219" s="2"/>
      <c r="E219" s="63" t="s">
        <v>13</v>
      </c>
      <c r="F219" s="99">
        <f>F220+F243+F278+F318</f>
        <v>367082.39999999997</v>
      </c>
      <c r="G219" s="99">
        <f>G220+G243+G278+G318</f>
        <v>449813.99999999994</v>
      </c>
      <c r="H219" s="118">
        <f>H220+H243+H278+H318</f>
        <v>168817.34271999996</v>
      </c>
      <c r="I219" s="123">
        <f t="shared" si="22"/>
        <v>37.530477646316029</v>
      </c>
    </row>
    <row r="220" spans="1:9" s="16" customFormat="1" ht="15.5" x14ac:dyDescent="0.35">
      <c r="A220" s="43">
        <v>210</v>
      </c>
      <c r="B220" s="34">
        <v>501</v>
      </c>
      <c r="C220" s="2"/>
      <c r="D220" s="2"/>
      <c r="E220" s="58" t="s">
        <v>14</v>
      </c>
      <c r="F220" s="99">
        <f>F221+F236</f>
        <v>19437.7</v>
      </c>
      <c r="G220" s="99">
        <f>G221+G236</f>
        <v>101796.29999999999</v>
      </c>
      <c r="H220" s="118">
        <f>H221+H236</f>
        <v>8614.30969</v>
      </c>
      <c r="I220" s="123">
        <f t="shared" si="22"/>
        <v>8.4623013704820327</v>
      </c>
    </row>
    <row r="221" spans="1:9" s="16" customFormat="1" ht="39" x14ac:dyDescent="0.35">
      <c r="A221" s="43">
        <v>211</v>
      </c>
      <c r="B221" s="34">
        <v>501</v>
      </c>
      <c r="C221" s="2" t="s">
        <v>189</v>
      </c>
      <c r="D221" s="2"/>
      <c r="E221" s="58" t="s">
        <v>610</v>
      </c>
      <c r="F221" s="99">
        <f>F222</f>
        <v>18312.2</v>
      </c>
      <c r="G221" s="99">
        <f>G222</f>
        <v>100670.79999999999</v>
      </c>
      <c r="H221" s="118">
        <f>H222</f>
        <v>7925.2977700000001</v>
      </c>
      <c r="I221" s="123">
        <f t="shared" si="22"/>
        <v>7.8724891130297969</v>
      </c>
    </row>
    <row r="222" spans="1:9" s="16" customFormat="1" ht="39" x14ac:dyDescent="0.35">
      <c r="A222" s="43">
        <v>212</v>
      </c>
      <c r="B222" s="34">
        <v>501</v>
      </c>
      <c r="C222" s="2" t="s">
        <v>188</v>
      </c>
      <c r="D222" s="2"/>
      <c r="E222" s="58" t="s">
        <v>305</v>
      </c>
      <c r="F222" s="102">
        <f>F223+F225+F234+F227+F230+F232</f>
        <v>18312.2</v>
      </c>
      <c r="G222" s="102">
        <f>G223+G225+G234+G227+G230+G232</f>
        <v>100670.79999999999</v>
      </c>
      <c r="H222" s="121">
        <f>H223+H225+H234+H227+H230+H232</f>
        <v>7925.2977700000001</v>
      </c>
      <c r="I222" s="123">
        <f t="shared" si="22"/>
        <v>7.8724891130297969</v>
      </c>
    </row>
    <row r="223" spans="1:9" ht="27" customHeight="1" x14ac:dyDescent="0.35">
      <c r="A223" s="43">
        <v>213</v>
      </c>
      <c r="B223" s="34">
        <v>501</v>
      </c>
      <c r="C223" s="2" t="s">
        <v>571</v>
      </c>
      <c r="D223" s="2"/>
      <c r="E223" s="58" t="s">
        <v>229</v>
      </c>
      <c r="F223" s="99">
        <f>F224</f>
        <v>5500</v>
      </c>
      <c r="G223" s="99">
        <f>G224</f>
        <v>5500</v>
      </c>
      <c r="H223" s="118">
        <f>H224</f>
        <v>406.33341999999999</v>
      </c>
      <c r="I223" s="123">
        <f t="shared" si="22"/>
        <v>7.3878803636363637</v>
      </c>
    </row>
    <row r="224" spans="1:9" s="16" customFormat="1" ht="26" x14ac:dyDescent="0.35">
      <c r="A224" s="43">
        <v>214</v>
      </c>
      <c r="B224" s="35">
        <v>501</v>
      </c>
      <c r="C224" s="4" t="s">
        <v>571</v>
      </c>
      <c r="D224" s="4">
        <v>240</v>
      </c>
      <c r="E224" s="64" t="s">
        <v>69</v>
      </c>
      <c r="F224" s="100">
        <f>1000+4500</f>
        <v>5500</v>
      </c>
      <c r="G224" s="100">
        <f>1000+4500</f>
        <v>5500</v>
      </c>
      <c r="H224" s="119">
        <v>406.33341999999999</v>
      </c>
      <c r="I224" s="124">
        <f t="shared" si="22"/>
        <v>7.3878803636363637</v>
      </c>
    </row>
    <row r="225" spans="1:9" s="16" customFormat="1" ht="26" x14ac:dyDescent="0.35">
      <c r="A225" s="43">
        <v>215</v>
      </c>
      <c r="B225" s="34">
        <v>501</v>
      </c>
      <c r="C225" s="2" t="s">
        <v>514</v>
      </c>
      <c r="D225" s="2"/>
      <c r="E225" s="58" t="s">
        <v>227</v>
      </c>
      <c r="F225" s="99">
        <f>F226</f>
        <v>2319.5</v>
      </c>
      <c r="G225" s="99">
        <f>G226</f>
        <v>2319.5</v>
      </c>
      <c r="H225" s="118">
        <f>H226</f>
        <v>973.05480999999997</v>
      </c>
      <c r="I225" s="123">
        <f t="shared" si="22"/>
        <v>41.951058848889843</v>
      </c>
    </row>
    <row r="226" spans="1:9" ht="26" x14ac:dyDescent="0.35">
      <c r="A226" s="43">
        <v>216</v>
      </c>
      <c r="B226" s="35">
        <v>501</v>
      </c>
      <c r="C226" s="4" t="s">
        <v>514</v>
      </c>
      <c r="D226" s="4">
        <v>240</v>
      </c>
      <c r="E226" s="64" t="s">
        <v>69</v>
      </c>
      <c r="F226" s="100">
        <v>2319.5</v>
      </c>
      <c r="G226" s="100">
        <v>2319.5</v>
      </c>
      <c r="H226" s="119">
        <v>973.05480999999997</v>
      </c>
      <c r="I226" s="124">
        <f t="shared" si="22"/>
        <v>41.951058848889843</v>
      </c>
    </row>
    <row r="227" spans="1:9" ht="39" x14ac:dyDescent="0.35">
      <c r="A227" s="43">
        <v>217</v>
      </c>
      <c r="B227" s="34">
        <v>501</v>
      </c>
      <c r="C227" s="2" t="s">
        <v>573</v>
      </c>
      <c r="D227" s="2"/>
      <c r="E227" s="58" t="s">
        <v>572</v>
      </c>
      <c r="F227" s="99">
        <f>F228</f>
        <v>6992.7</v>
      </c>
      <c r="G227" s="99">
        <f>G228+G229</f>
        <v>6992.7</v>
      </c>
      <c r="H227" s="118">
        <f>H228+H229</f>
        <v>432.57619999999997</v>
      </c>
      <c r="I227" s="123">
        <f t="shared" si="22"/>
        <v>6.186111230283009</v>
      </c>
    </row>
    <row r="228" spans="1:9" ht="26" x14ac:dyDescent="0.35">
      <c r="A228" s="43">
        <v>218</v>
      </c>
      <c r="B228" s="35">
        <v>501</v>
      </c>
      <c r="C228" s="4" t="s">
        <v>573</v>
      </c>
      <c r="D228" s="4">
        <v>240</v>
      </c>
      <c r="E228" s="64" t="s">
        <v>69</v>
      </c>
      <c r="F228" s="100">
        <f>4600+2392.7</f>
        <v>6992.7</v>
      </c>
      <c r="G228" s="100">
        <v>6990.7</v>
      </c>
      <c r="H228" s="119">
        <v>430.57619999999997</v>
      </c>
      <c r="I228" s="124">
        <f t="shared" si="22"/>
        <v>6.1592716037020612</v>
      </c>
    </row>
    <row r="229" spans="1:9" ht="15.5" x14ac:dyDescent="0.35">
      <c r="A229" s="43">
        <v>219</v>
      </c>
      <c r="B229" s="35">
        <v>501</v>
      </c>
      <c r="C229" s="4" t="s">
        <v>573</v>
      </c>
      <c r="D229" s="4" t="s">
        <v>71</v>
      </c>
      <c r="E229" s="64" t="s">
        <v>72</v>
      </c>
      <c r="F229" s="100">
        <v>0</v>
      </c>
      <c r="G229" s="100">
        <v>2</v>
      </c>
      <c r="H229" s="119">
        <v>2</v>
      </c>
      <c r="I229" s="124">
        <f t="shared" si="22"/>
        <v>100</v>
      </c>
    </row>
    <row r="230" spans="1:9" ht="39" x14ac:dyDescent="0.35">
      <c r="A230" s="43">
        <v>220</v>
      </c>
      <c r="B230" s="34">
        <v>501</v>
      </c>
      <c r="C230" s="2" t="s">
        <v>486</v>
      </c>
      <c r="D230" s="4"/>
      <c r="E230" s="65" t="s">
        <v>730</v>
      </c>
      <c r="F230" s="99">
        <f>F231</f>
        <v>0</v>
      </c>
      <c r="G230" s="99">
        <f>G231</f>
        <v>45532.7</v>
      </c>
      <c r="H230" s="118">
        <f>H231</f>
        <v>5290.7983299999996</v>
      </c>
      <c r="I230" s="123">
        <f t="shared" si="22"/>
        <v>11.619777280943145</v>
      </c>
    </row>
    <row r="231" spans="1:9" ht="15.5" x14ac:dyDescent="0.35">
      <c r="A231" s="43">
        <v>221</v>
      </c>
      <c r="B231" s="35">
        <v>501</v>
      </c>
      <c r="C231" s="4" t="s">
        <v>486</v>
      </c>
      <c r="D231" s="4" t="s">
        <v>57</v>
      </c>
      <c r="E231" s="64" t="s">
        <v>425</v>
      </c>
      <c r="F231" s="101">
        <v>0</v>
      </c>
      <c r="G231" s="101">
        <v>45532.7</v>
      </c>
      <c r="H231" s="120">
        <v>5290.7983299999996</v>
      </c>
      <c r="I231" s="124">
        <f t="shared" si="22"/>
        <v>11.619777280943145</v>
      </c>
    </row>
    <row r="232" spans="1:9" ht="15.5" x14ac:dyDescent="0.35">
      <c r="A232" s="43">
        <v>222</v>
      </c>
      <c r="B232" s="34">
        <v>501</v>
      </c>
      <c r="C232" s="2" t="s">
        <v>488</v>
      </c>
      <c r="D232" s="4"/>
      <c r="E232" s="65" t="s">
        <v>489</v>
      </c>
      <c r="F232" s="99">
        <f>F233</f>
        <v>0</v>
      </c>
      <c r="G232" s="99">
        <f>G233</f>
        <v>36825.9</v>
      </c>
      <c r="H232" s="118">
        <f>H233</f>
        <v>341.34183000000002</v>
      </c>
      <c r="I232" s="123">
        <f t="shared" si="22"/>
        <v>0.92690695950404467</v>
      </c>
    </row>
    <row r="233" spans="1:9" ht="15.5" x14ac:dyDescent="0.35">
      <c r="A233" s="43">
        <v>223</v>
      </c>
      <c r="B233" s="35">
        <v>501</v>
      </c>
      <c r="C233" s="4" t="s">
        <v>488</v>
      </c>
      <c r="D233" s="4" t="s">
        <v>57</v>
      </c>
      <c r="E233" s="64" t="s">
        <v>425</v>
      </c>
      <c r="F233" s="101">
        <v>0</v>
      </c>
      <c r="G233" s="101">
        <v>36825.9</v>
      </c>
      <c r="H233" s="120">
        <v>341.34183000000002</v>
      </c>
      <c r="I233" s="124">
        <f t="shared" si="22"/>
        <v>0.92690695950404467</v>
      </c>
    </row>
    <row r="234" spans="1:9" ht="26" x14ac:dyDescent="0.35">
      <c r="A234" s="43">
        <v>224</v>
      </c>
      <c r="B234" s="34">
        <v>501</v>
      </c>
      <c r="C234" s="2" t="s">
        <v>511</v>
      </c>
      <c r="D234" s="2"/>
      <c r="E234" s="58" t="s">
        <v>590</v>
      </c>
      <c r="F234" s="99">
        <f>F235</f>
        <v>3500</v>
      </c>
      <c r="G234" s="99">
        <f>G235</f>
        <v>3500</v>
      </c>
      <c r="H234" s="118">
        <f>H235</f>
        <v>481.19317999999998</v>
      </c>
      <c r="I234" s="123">
        <f t="shared" si="22"/>
        <v>13.748376571428572</v>
      </c>
    </row>
    <row r="235" spans="1:9" ht="15.5" x14ac:dyDescent="0.35">
      <c r="A235" s="43">
        <v>225</v>
      </c>
      <c r="B235" s="35">
        <v>501</v>
      </c>
      <c r="C235" s="4" t="s">
        <v>511</v>
      </c>
      <c r="D235" s="4" t="s">
        <v>57</v>
      </c>
      <c r="E235" s="64" t="s">
        <v>425</v>
      </c>
      <c r="F235" s="100">
        <v>3500</v>
      </c>
      <c r="G235" s="100">
        <v>3500</v>
      </c>
      <c r="H235" s="119">
        <v>481.19317999999998</v>
      </c>
      <c r="I235" s="124">
        <f t="shared" si="22"/>
        <v>13.748376571428572</v>
      </c>
    </row>
    <row r="236" spans="1:9" ht="15.5" x14ac:dyDescent="0.35">
      <c r="A236" s="43">
        <v>226</v>
      </c>
      <c r="B236" s="60">
        <v>501</v>
      </c>
      <c r="C236" s="2" t="s">
        <v>177</v>
      </c>
      <c r="D236" s="2"/>
      <c r="E236" s="58" t="s">
        <v>146</v>
      </c>
      <c r="F236" s="99">
        <f>F239+F237</f>
        <v>1125.5</v>
      </c>
      <c r="G236" s="99">
        <f>G239+G237</f>
        <v>1125.5</v>
      </c>
      <c r="H236" s="118">
        <f>H239+H237</f>
        <v>689.01191999999992</v>
      </c>
      <c r="I236" s="123">
        <f t="shared" si="22"/>
        <v>61.218295868502878</v>
      </c>
    </row>
    <row r="237" spans="1:9" ht="15.5" x14ac:dyDescent="0.35">
      <c r="A237" s="43">
        <v>227</v>
      </c>
      <c r="B237" s="60">
        <v>501</v>
      </c>
      <c r="C237" s="2" t="s">
        <v>350</v>
      </c>
      <c r="D237" s="2"/>
      <c r="E237" s="58" t="s">
        <v>351</v>
      </c>
      <c r="F237" s="99">
        <f>F238</f>
        <v>200</v>
      </c>
      <c r="G237" s="99">
        <f>G238</f>
        <v>200</v>
      </c>
      <c r="H237" s="118">
        <f>H238</f>
        <v>15</v>
      </c>
      <c r="I237" s="123">
        <f t="shared" si="22"/>
        <v>7.5</v>
      </c>
    </row>
    <row r="238" spans="1:9" ht="26" x14ac:dyDescent="0.35">
      <c r="A238" s="43">
        <v>228</v>
      </c>
      <c r="B238" s="61">
        <v>501</v>
      </c>
      <c r="C238" s="4" t="s">
        <v>350</v>
      </c>
      <c r="D238" s="4">
        <v>240</v>
      </c>
      <c r="E238" s="64" t="s">
        <v>69</v>
      </c>
      <c r="F238" s="100">
        <v>200</v>
      </c>
      <c r="G238" s="100">
        <v>200</v>
      </c>
      <c r="H238" s="119">
        <v>15</v>
      </c>
      <c r="I238" s="124">
        <f t="shared" si="22"/>
        <v>7.5</v>
      </c>
    </row>
    <row r="239" spans="1:9" ht="26" x14ac:dyDescent="0.35">
      <c r="A239" s="43">
        <v>229</v>
      </c>
      <c r="B239" s="34">
        <v>501</v>
      </c>
      <c r="C239" s="2" t="s">
        <v>515</v>
      </c>
      <c r="D239" s="4"/>
      <c r="E239" s="58" t="s">
        <v>516</v>
      </c>
      <c r="F239" s="99">
        <f>F240+F242+F241</f>
        <v>925.5</v>
      </c>
      <c r="G239" s="99">
        <f>G240+G242+G241</f>
        <v>925.5</v>
      </c>
      <c r="H239" s="118">
        <f>H240+H242+H241</f>
        <v>674.01191999999992</v>
      </c>
      <c r="I239" s="123">
        <f t="shared" si="22"/>
        <v>72.826787682333858</v>
      </c>
    </row>
    <row r="240" spans="1:9" ht="26" x14ac:dyDescent="0.35">
      <c r="A240" s="43">
        <v>230</v>
      </c>
      <c r="B240" s="35">
        <v>501</v>
      </c>
      <c r="C240" s="4" t="s">
        <v>515</v>
      </c>
      <c r="D240" s="4" t="s">
        <v>70</v>
      </c>
      <c r="E240" s="64" t="s">
        <v>69</v>
      </c>
      <c r="F240" s="100">
        <f>770+125.5</f>
        <v>895.5</v>
      </c>
      <c r="G240" s="100">
        <f>770+125.5</f>
        <v>895.5</v>
      </c>
      <c r="H240" s="119">
        <v>669.72519999999997</v>
      </c>
      <c r="I240" s="124">
        <f t="shared" si="22"/>
        <v>74.787850362925738</v>
      </c>
    </row>
    <row r="241" spans="1:9" ht="15.5" x14ac:dyDescent="0.35">
      <c r="A241" s="43">
        <v>231</v>
      </c>
      <c r="B241" s="35">
        <v>501</v>
      </c>
      <c r="C241" s="4" t="s">
        <v>515</v>
      </c>
      <c r="D241" s="4" t="s">
        <v>52</v>
      </c>
      <c r="E241" s="64" t="s">
        <v>53</v>
      </c>
      <c r="F241" s="100">
        <v>15</v>
      </c>
      <c r="G241" s="100">
        <v>15</v>
      </c>
      <c r="H241" s="119">
        <v>0</v>
      </c>
      <c r="I241" s="124">
        <f t="shared" si="22"/>
        <v>0</v>
      </c>
    </row>
    <row r="242" spans="1:9" ht="15.5" x14ac:dyDescent="0.35">
      <c r="A242" s="43">
        <v>232</v>
      </c>
      <c r="B242" s="35">
        <v>501</v>
      </c>
      <c r="C242" s="4" t="s">
        <v>515</v>
      </c>
      <c r="D242" s="4" t="s">
        <v>71</v>
      </c>
      <c r="E242" s="64" t="s">
        <v>72</v>
      </c>
      <c r="F242" s="100">
        <v>15</v>
      </c>
      <c r="G242" s="100">
        <v>15</v>
      </c>
      <c r="H242" s="119">
        <v>4.2867199999999999</v>
      </c>
      <c r="I242" s="124">
        <f t="shared" si="22"/>
        <v>28.578133333333334</v>
      </c>
    </row>
    <row r="243" spans="1:9" s="16" customFormat="1" ht="15.5" x14ac:dyDescent="0.35">
      <c r="A243" s="43">
        <v>233</v>
      </c>
      <c r="B243" s="34">
        <v>502</v>
      </c>
      <c r="C243" s="2"/>
      <c r="D243" s="2"/>
      <c r="E243" s="58" t="s">
        <v>15</v>
      </c>
      <c r="F243" s="99">
        <f>F244</f>
        <v>250345.4</v>
      </c>
      <c r="G243" s="99">
        <f>G244</f>
        <v>250345.4</v>
      </c>
      <c r="H243" s="118">
        <f>H244</f>
        <v>134615.74530999997</v>
      </c>
      <c r="I243" s="123">
        <f t="shared" si="22"/>
        <v>53.772006719516305</v>
      </c>
    </row>
    <row r="244" spans="1:9" s="15" customFormat="1" ht="39" x14ac:dyDescent="0.35">
      <c r="A244" s="43">
        <v>234</v>
      </c>
      <c r="B244" s="34">
        <v>502</v>
      </c>
      <c r="C244" s="2" t="s">
        <v>189</v>
      </c>
      <c r="D244" s="2"/>
      <c r="E244" s="58" t="s">
        <v>610</v>
      </c>
      <c r="F244" s="99">
        <f>F245+F273+F270+F263</f>
        <v>250345.4</v>
      </c>
      <c r="G244" s="99">
        <f>G245+G273+G270+G263</f>
        <v>250345.4</v>
      </c>
      <c r="H244" s="118">
        <f>H245+H273+H270+H263</f>
        <v>134615.74530999997</v>
      </c>
      <c r="I244" s="123">
        <f t="shared" si="22"/>
        <v>53.772006719516305</v>
      </c>
    </row>
    <row r="245" spans="1:9" s="16" customFormat="1" ht="26" x14ac:dyDescent="0.35">
      <c r="A245" s="43">
        <v>235</v>
      </c>
      <c r="B245" s="34">
        <v>502</v>
      </c>
      <c r="C245" s="2" t="s">
        <v>264</v>
      </c>
      <c r="D245" s="2"/>
      <c r="E245" s="58" t="s">
        <v>304</v>
      </c>
      <c r="F245" s="99">
        <f>F253+F250+F248+F246+F257+F259+F261+F255</f>
        <v>231979</v>
      </c>
      <c r="G245" s="99">
        <f>G253+G250+G248+G246+G257+G259+G261+G255</f>
        <v>231979</v>
      </c>
      <c r="H245" s="118">
        <f>H253+H250+H248+H246+H257+H259+H261+H255</f>
        <v>119119.59567</v>
      </c>
      <c r="I245" s="123">
        <f t="shared" si="22"/>
        <v>51.349301303135199</v>
      </c>
    </row>
    <row r="246" spans="1:9" s="16" customFormat="1" ht="26" x14ac:dyDescent="0.35">
      <c r="A246" s="43">
        <v>236</v>
      </c>
      <c r="B246" s="34">
        <v>502</v>
      </c>
      <c r="C246" s="2" t="s">
        <v>643</v>
      </c>
      <c r="D246" s="4"/>
      <c r="E246" s="58" t="s">
        <v>641</v>
      </c>
      <c r="F246" s="99">
        <f>F247</f>
        <v>4740</v>
      </c>
      <c r="G246" s="99">
        <f>G247</f>
        <v>4740</v>
      </c>
      <c r="H246" s="118">
        <f>H247</f>
        <v>0</v>
      </c>
      <c r="I246" s="123">
        <f t="shared" si="22"/>
        <v>0</v>
      </c>
    </row>
    <row r="247" spans="1:9" s="16" customFormat="1" ht="27" customHeight="1" x14ac:dyDescent="0.35">
      <c r="A247" s="43">
        <v>237</v>
      </c>
      <c r="B247" s="35">
        <v>502</v>
      </c>
      <c r="C247" s="4" t="s">
        <v>643</v>
      </c>
      <c r="D247" s="4" t="s">
        <v>70</v>
      </c>
      <c r="E247" s="64" t="s">
        <v>69</v>
      </c>
      <c r="F247" s="100">
        <v>4740</v>
      </c>
      <c r="G247" s="100">
        <v>4740</v>
      </c>
      <c r="H247" s="119">
        <v>0</v>
      </c>
      <c r="I247" s="124">
        <f t="shared" si="22"/>
        <v>0</v>
      </c>
    </row>
    <row r="248" spans="1:9" s="16" customFormat="1" ht="26" x14ac:dyDescent="0.35">
      <c r="A248" s="43">
        <v>238</v>
      </c>
      <c r="B248" s="34">
        <v>502</v>
      </c>
      <c r="C248" s="21" t="s">
        <v>605</v>
      </c>
      <c r="D248" s="2"/>
      <c r="E248" s="58" t="s">
        <v>604</v>
      </c>
      <c r="F248" s="99">
        <f>F249</f>
        <v>1900</v>
      </c>
      <c r="G248" s="99">
        <f>G249</f>
        <v>1900</v>
      </c>
      <c r="H248" s="118">
        <f>H249</f>
        <v>0</v>
      </c>
      <c r="I248" s="123">
        <f t="shared" si="22"/>
        <v>0</v>
      </c>
    </row>
    <row r="249" spans="1:9" s="16" customFormat="1" ht="15.5" x14ac:dyDescent="0.35">
      <c r="A249" s="43">
        <v>239</v>
      </c>
      <c r="B249" s="35">
        <v>502</v>
      </c>
      <c r="C249" s="33" t="s">
        <v>605</v>
      </c>
      <c r="D249" s="4" t="s">
        <v>57</v>
      </c>
      <c r="E249" s="64" t="s">
        <v>425</v>
      </c>
      <c r="F249" s="100">
        <v>1900</v>
      </c>
      <c r="G249" s="100">
        <v>1900</v>
      </c>
      <c r="H249" s="119">
        <v>0</v>
      </c>
      <c r="I249" s="124">
        <f t="shared" si="22"/>
        <v>0</v>
      </c>
    </row>
    <row r="250" spans="1:9" s="49" customFormat="1" ht="31" customHeight="1" x14ac:dyDescent="0.35">
      <c r="A250" s="43">
        <v>240</v>
      </c>
      <c r="B250" s="34">
        <v>502</v>
      </c>
      <c r="C250" s="21" t="s">
        <v>570</v>
      </c>
      <c r="D250" s="21"/>
      <c r="E250" s="58" t="s">
        <v>525</v>
      </c>
      <c r="F250" s="99">
        <f>F251+F252</f>
        <v>16000</v>
      </c>
      <c r="G250" s="99">
        <f>G251+G252</f>
        <v>9513.2999999999993</v>
      </c>
      <c r="H250" s="118">
        <f>H251+H252</f>
        <v>3232.5970400000001</v>
      </c>
      <c r="I250" s="123">
        <f t="shared" si="22"/>
        <v>33.979765591330036</v>
      </c>
    </row>
    <row r="251" spans="1:9" s="49" customFormat="1" ht="29.25" customHeight="1" x14ac:dyDescent="0.35">
      <c r="A251" s="43">
        <v>241</v>
      </c>
      <c r="B251" s="35">
        <v>502</v>
      </c>
      <c r="C251" s="33" t="s">
        <v>570</v>
      </c>
      <c r="D251" s="33" t="s">
        <v>70</v>
      </c>
      <c r="E251" s="64" t="s">
        <v>69</v>
      </c>
      <c r="F251" s="100">
        <f>9160+13300-9160-10600</f>
        <v>2700</v>
      </c>
      <c r="G251" s="100">
        <f>9160+13300-9160-10600</f>
        <v>2700</v>
      </c>
      <c r="H251" s="119">
        <v>0</v>
      </c>
      <c r="I251" s="124">
        <f t="shared" si="22"/>
        <v>0</v>
      </c>
    </row>
    <row r="252" spans="1:9" s="49" customFormat="1" ht="29.25" customHeight="1" x14ac:dyDescent="0.35">
      <c r="A252" s="43">
        <v>242</v>
      </c>
      <c r="B252" s="35">
        <v>502</v>
      </c>
      <c r="C252" s="33" t="s">
        <v>570</v>
      </c>
      <c r="D252" s="4" t="s">
        <v>55</v>
      </c>
      <c r="E252" s="64" t="s">
        <v>642</v>
      </c>
      <c r="F252" s="100">
        <v>13300</v>
      </c>
      <c r="G252" s="100">
        <v>6813.3</v>
      </c>
      <c r="H252" s="119">
        <v>3232.5970400000001</v>
      </c>
      <c r="I252" s="124">
        <f t="shared" si="22"/>
        <v>47.445394155548712</v>
      </c>
    </row>
    <row r="253" spans="1:9" ht="32.5" customHeight="1" x14ac:dyDescent="0.35">
      <c r="A253" s="43">
        <v>243</v>
      </c>
      <c r="B253" s="34">
        <v>502</v>
      </c>
      <c r="C253" s="2" t="s">
        <v>346</v>
      </c>
      <c r="D253" s="2"/>
      <c r="E253" s="58" t="s">
        <v>685</v>
      </c>
      <c r="F253" s="99">
        <f>F254</f>
        <v>330</v>
      </c>
      <c r="G253" s="99">
        <f>G254</f>
        <v>330</v>
      </c>
      <c r="H253" s="118">
        <f>H254</f>
        <v>0</v>
      </c>
      <c r="I253" s="123">
        <f t="shared" si="22"/>
        <v>0</v>
      </c>
    </row>
    <row r="254" spans="1:9" ht="26" x14ac:dyDescent="0.35">
      <c r="A254" s="43">
        <v>244</v>
      </c>
      <c r="B254" s="35">
        <v>502</v>
      </c>
      <c r="C254" s="4" t="s">
        <v>346</v>
      </c>
      <c r="D254" s="33" t="s">
        <v>70</v>
      </c>
      <c r="E254" s="64" t="s">
        <v>69</v>
      </c>
      <c r="F254" s="100">
        <v>330</v>
      </c>
      <c r="G254" s="100">
        <v>330</v>
      </c>
      <c r="H254" s="119">
        <v>0</v>
      </c>
      <c r="I254" s="124">
        <f t="shared" si="22"/>
        <v>0</v>
      </c>
    </row>
    <row r="255" spans="1:9" ht="39" x14ac:dyDescent="0.35">
      <c r="A255" s="43">
        <v>245</v>
      </c>
      <c r="B255" s="34">
        <v>502</v>
      </c>
      <c r="C255" s="21" t="s">
        <v>686</v>
      </c>
      <c r="D255" s="33"/>
      <c r="E255" s="58" t="s">
        <v>687</v>
      </c>
      <c r="F255" s="99">
        <f>F256</f>
        <v>15000</v>
      </c>
      <c r="G255" s="99">
        <f>G256</f>
        <v>19440.2</v>
      </c>
      <c r="H255" s="118">
        <f>H256</f>
        <v>19440.2</v>
      </c>
      <c r="I255" s="123">
        <f t="shared" si="22"/>
        <v>100</v>
      </c>
    </row>
    <row r="256" spans="1:9" ht="26" x14ac:dyDescent="0.35">
      <c r="A256" s="43">
        <v>246</v>
      </c>
      <c r="B256" s="35">
        <v>502</v>
      </c>
      <c r="C256" s="33" t="s">
        <v>686</v>
      </c>
      <c r="D256" s="4" t="s">
        <v>55</v>
      </c>
      <c r="E256" s="64" t="s">
        <v>642</v>
      </c>
      <c r="F256" s="100">
        <v>15000</v>
      </c>
      <c r="G256" s="100">
        <v>19440.2</v>
      </c>
      <c r="H256" s="119">
        <v>19440.2</v>
      </c>
      <c r="I256" s="124">
        <f t="shared" si="22"/>
        <v>100</v>
      </c>
    </row>
    <row r="257" spans="1:9" ht="52" x14ac:dyDescent="0.35">
      <c r="A257" s="43">
        <v>247</v>
      </c>
      <c r="B257" s="34">
        <v>502</v>
      </c>
      <c r="C257" s="2" t="s">
        <v>654</v>
      </c>
      <c r="D257" s="4"/>
      <c r="E257" s="58" t="s">
        <v>655</v>
      </c>
      <c r="F257" s="99">
        <f>F258</f>
        <v>112517</v>
      </c>
      <c r="G257" s="99">
        <f>G258</f>
        <v>112517</v>
      </c>
      <c r="H257" s="118">
        <f>H258</f>
        <v>56258.5</v>
      </c>
      <c r="I257" s="123">
        <f t="shared" si="22"/>
        <v>50</v>
      </c>
    </row>
    <row r="258" spans="1:9" ht="26" x14ac:dyDescent="0.35">
      <c r="A258" s="43">
        <v>248</v>
      </c>
      <c r="B258" s="35">
        <v>502</v>
      </c>
      <c r="C258" s="4" t="s">
        <v>654</v>
      </c>
      <c r="D258" s="33" t="s">
        <v>70</v>
      </c>
      <c r="E258" s="64" t="s">
        <v>69</v>
      </c>
      <c r="F258" s="101">
        <v>112517</v>
      </c>
      <c r="G258" s="101">
        <v>112517</v>
      </c>
      <c r="H258" s="120">
        <v>56258.5</v>
      </c>
      <c r="I258" s="124">
        <f t="shared" si="22"/>
        <v>50</v>
      </c>
    </row>
    <row r="259" spans="1:9" ht="39" x14ac:dyDescent="0.35">
      <c r="A259" s="43">
        <v>249</v>
      </c>
      <c r="B259" s="34">
        <v>502</v>
      </c>
      <c r="C259" s="2" t="s">
        <v>653</v>
      </c>
      <c r="D259" s="4"/>
      <c r="E259" s="58" t="s">
        <v>656</v>
      </c>
      <c r="F259" s="99">
        <f>F260</f>
        <v>72332</v>
      </c>
      <c r="G259" s="99">
        <f>G260</f>
        <v>72332</v>
      </c>
      <c r="H259" s="118">
        <f>H260</f>
        <v>36166</v>
      </c>
      <c r="I259" s="123">
        <f t="shared" si="22"/>
        <v>50</v>
      </c>
    </row>
    <row r="260" spans="1:9" ht="26" x14ac:dyDescent="0.35">
      <c r="A260" s="43">
        <v>250</v>
      </c>
      <c r="B260" s="35">
        <v>502</v>
      </c>
      <c r="C260" s="4" t="s">
        <v>653</v>
      </c>
      <c r="D260" s="33" t="s">
        <v>70</v>
      </c>
      <c r="E260" s="64" t="s">
        <v>69</v>
      </c>
      <c r="F260" s="101">
        <v>72332</v>
      </c>
      <c r="G260" s="101">
        <v>72332</v>
      </c>
      <c r="H260" s="120">
        <v>36166</v>
      </c>
      <c r="I260" s="124">
        <f t="shared" si="22"/>
        <v>50</v>
      </c>
    </row>
    <row r="261" spans="1:9" ht="52" x14ac:dyDescent="0.35">
      <c r="A261" s="43">
        <v>251</v>
      </c>
      <c r="B261" s="34">
        <v>502</v>
      </c>
      <c r="C261" s="2" t="s">
        <v>657</v>
      </c>
      <c r="D261" s="4"/>
      <c r="E261" s="58" t="s">
        <v>658</v>
      </c>
      <c r="F261" s="99">
        <f>F262</f>
        <v>9160</v>
      </c>
      <c r="G261" s="99">
        <f>G262</f>
        <v>11206.5</v>
      </c>
      <c r="H261" s="118">
        <f>H262</f>
        <v>4022.2986299999998</v>
      </c>
      <c r="I261" s="123">
        <f t="shared" si="22"/>
        <v>35.892550127158344</v>
      </c>
    </row>
    <row r="262" spans="1:9" ht="26" x14ac:dyDescent="0.35">
      <c r="A262" s="43">
        <v>252</v>
      </c>
      <c r="B262" s="35">
        <v>502</v>
      </c>
      <c r="C262" s="4" t="s">
        <v>657</v>
      </c>
      <c r="D262" s="33" t="s">
        <v>70</v>
      </c>
      <c r="E262" s="64" t="s">
        <v>69</v>
      </c>
      <c r="F262" s="100">
        <v>9160</v>
      </c>
      <c r="G262" s="100">
        <v>11206.5</v>
      </c>
      <c r="H262" s="119">
        <v>4022.2986299999998</v>
      </c>
      <c r="I262" s="124">
        <f t="shared" si="22"/>
        <v>35.892550127158344</v>
      </c>
    </row>
    <row r="263" spans="1:9" ht="26" x14ac:dyDescent="0.35">
      <c r="A263" s="43">
        <v>253</v>
      </c>
      <c r="B263" s="34">
        <v>502</v>
      </c>
      <c r="C263" s="2" t="s">
        <v>265</v>
      </c>
      <c r="D263" s="2"/>
      <c r="E263" s="58" t="s">
        <v>104</v>
      </c>
      <c r="F263" s="99">
        <f>F267+F264</f>
        <v>3000</v>
      </c>
      <c r="G263" s="99">
        <f>G267+G264</f>
        <v>3000</v>
      </c>
      <c r="H263" s="118">
        <f>H267+H264</f>
        <v>184.7877</v>
      </c>
      <c r="I263" s="123">
        <f t="shared" si="22"/>
        <v>6.1595900000000006</v>
      </c>
    </row>
    <row r="264" spans="1:9" ht="26" x14ac:dyDescent="0.35">
      <c r="A264" s="43">
        <v>254</v>
      </c>
      <c r="B264" s="34">
        <v>502</v>
      </c>
      <c r="C264" s="2" t="s">
        <v>677</v>
      </c>
      <c r="D264" s="2"/>
      <c r="E264" s="58" t="s">
        <v>669</v>
      </c>
      <c r="F264" s="99">
        <f>F265+F266</f>
        <v>1285</v>
      </c>
      <c r="G264" s="99">
        <f>G265+G266</f>
        <v>1285</v>
      </c>
      <c r="H264" s="118">
        <f>H265+H266</f>
        <v>184.7877</v>
      </c>
      <c r="I264" s="123">
        <f t="shared" si="22"/>
        <v>14.380365758754865</v>
      </c>
    </row>
    <row r="265" spans="1:9" ht="26" x14ac:dyDescent="0.35">
      <c r="A265" s="43">
        <v>255</v>
      </c>
      <c r="B265" s="35">
        <v>502</v>
      </c>
      <c r="C265" s="4" t="s">
        <v>677</v>
      </c>
      <c r="D265" s="33" t="s">
        <v>70</v>
      </c>
      <c r="E265" s="64" t="s">
        <v>69</v>
      </c>
      <c r="F265" s="100">
        <f>100+85</f>
        <v>185</v>
      </c>
      <c r="G265" s="100">
        <f>100+85</f>
        <v>185</v>
      </c>
      <c r="H265" s="119">
        <v>184.7877</v>
      </c>
      <c r="I265" s="124">
        <f t="shared" si="22"/>
        <v>99.885243243243252</v>
      </c>
    </row>
    <row r="266" spans="1:9" ht="15.5" x14ac:dyDescent="0.35">
      <c r="A266" s="43">
        <v>256</v>
      </c>
      <c r="B266" s="35">
        <v>502</v>
      </c>
      <c r="C266" s="4" t="s">
        <v>677</v>
      </c>
      <c r="D266" s="4" t="s">
        <v>57</v>
      </c>
      <c r="E266" s="64" t="s">
        <v>425</v>
      </c>
      <c r="F266" s="100">
        <v>1100</v>
      </c>
      <c r="G266" s="100">
        <v>1100</v>
      </c>
      <c r="H266" s="119">
        <v>0</v>
      </c>
      <c r="I266" s="124">
        <f t="shared" si="22"/>
        <v>0</v>
      </c>
    </row>
    <row r="267" spans="1:9" ht="26" x14ac:dyDescent="0.35">
      <c r="A267" s="43">
        <v>257</v>
      </c>
      <c r="B267" s="34">
        <v>502</v>
      </c>
      <c r="C267" s="2" t="s">
        <v>312</v>
      </c>
      <c r="D267" s="2"/>
      <c r="E267" s="58" t="s">
        <v>647</v>
      </c>
      <c r="F267" s="99">
        <f>F269+F268</f>
        <v>1715</v>
      </c>
      <c r="G267" s="99">
        <f>G269+G268</f>
        <v>1715</v>
      </c>
      <c r="H267" s="118">
        <f>H269+H268</f>
        <v>0</v>
      </c>
      <c r="I267" s="123">
        <f t="shared" si="22"/>
        <v>0</v>
      </c>
    </row>
    <row r="268" spans="1:9" ht="26" x14ac:dyDescent="0.35">
      <c r="A268" s="43">
        <v>258</v>
      </c>
      <c r="B268" s="35">
        <v>502</v>
      </c>
      <c r="C268" s="4" t="s">
        <v>312</v>
      </c>
      <c r="D268" s="33" t="s">
        <v>70</v>
      </c>
      <c r="E268" s="64" t="s">
        <v>69</v>
      </c>
      <c r="F268" s="100">
        <v>600</v>
      </c>
      <c r="G268" s="100">
        <v>600</v>
      </c>
      <c r="H268" s="119">
        <v>0</v>
      </c>
      <c r="I268" s="124">
        <f t="shared" si="22"/>
        <v>0</v>
      </c>
    </row>
    <row r="269" spans="1:9" ht="15.5" x14ac:dyDescent="0.35">
      <c r="A269" s="43">
        <v>259</v>
      </c>
      <c r="B269" s="35">
        <v>502</v>
      </c>
      <c r="C269" s="4" t="s">
        <v>312</v>
      </c>
      <c r="D269" s="4" t="s">
        <v>57</v>
      </c>
      <c r="E269" s="64" t="s">
        <v>425</v>
      </c>
      <c r="F269" s="100">
        <f>3000-1200-685</f>
        <v>1115</v>
      </c>
      <c r="G269" s="100">
        <f>3000-1200-685</f>
        <v>1115</v>
      </c>
      <c r="H269" s="119">
        <v>0</v>
      </c>
      <c r="I269" s="124">
        <f t="shared" si="22"/>
        <v>0</v>
      </c>
    </row>
    <row r="270" spans="1:9" ht="39" x14ac:dyDescent="0.35">
      <c r="A270" s="43">
        <v>260</v>
      </c>
      <c r="B270" s="34">
        <v>502</v>
      </c>
      <c r="C270" s="2" t="s">
        <v>188</v>
      </c>
      <c r="D270" s="2"/>
      <c r="E270" s="58" t="s">
        <v>305</v>
      </c>
      <c r="F270" s="99">
        <f t="shared" ref="F270:H271" si="23">F271</f>
        <v>10800</v>
      </c>
      <c r="G270" s="99">
        <f t="shared" si="23"/>
        <v>10800</v>
      </c>
      <c r="H270" s="118">
        <f t="shared" si="23"/>
        <v>10800</v>
      </c>
      <c r="I270" s="123">
        <f t="shared" si="22"/>
        <v>100</v>
      </c>
    </row>
    <row r="271" spans="1:9" ht="52" x14ac:dyDescent="0.35">
      <c r="A271" s="43">
        <v>261</v>
      </c>
      <c r="B271" s="34">
        <v>502</v>
      </c>
      <c r="C271" s="2" t="s">
        <v>187</v>
      </c>
      <c r="D271" s="2"/>
      <c r="E271" s="58" t="s">
        <v>186</v>
      </c>
      <c r="F271" s="99">
        <f t="shared" si="23"/>
        <v>10800</v>
      </c>
      <c r="G271" s="99">
        <f t="shared" si="23"/>
        <v>10800</v>
      </c>
      <c r="H271" s="118">
        <f t="shared" si="23"/>
        <v>10800</v>
      </c>
      <c r="I271" s="123">
        <f t="shared" si="22"/>
        <v>100</v>
      </c>
    </row>
    <row r="272" spans="1:9" ht="39" x14ac:dyDescent="0.35">
      <c r="A272" s="43">
        <v>262</v>
      </c>
      <c r="B272" s="35">
        <v>502</v>
      </c>
      <c r="C272" s="4" t="s">
        <v>187</v>
      </c>
      <c r="D272" s="4" t="s">
        <v>55</v>
      </c>
      <c r="E272" s="64" t="s">
        <v>497</v>
      </c>
      <c r="F272" s="101">
        <v>10800</v>
      </c>
      <c r="G272" s="101">
        <v>10800</v>
      </c>
      <c r="H272" s="120">
        <v>10800</v>
      </c>
      <c r="I272" s="124">
        <f t="shared" si="22"/>
        <v>100</v>
      </c>
    </row>
    <row r="273" spans="1:9" s="16" customFormat="1" ht="26" x14ac:dyDescent="0.35">
      <c r="A273" s="43">
        <v>263</v>
      </c>
      <c r="B273" s="34">
        <v>502</v>
      </c>
      <c r="C273" s="21" t="s">
        <v>232</v>
      </c>
      <c r="D273" s="2"/>
      <c r="E273" s="58" t="s">
        <v>231</v>
      </c>
      <c r="F273" s="99">
        <f>F274+F276</f>
        <v>4566.3999999999996</v>
      </c>
      <c r="G273" s="99">
        <f>G274+G276</f>
        <v>4566.3999999999996</v>
      </c>
      <c r="H273" s="118">
        <f>H274+H276</f>
        <v>4511.3619399999998</v>
      </c>
      <c r="I273" s="123">
        <f t="shared" si="22"/>
        <v>98.794716625788368</v>
      </c>
    </row>
    <row r="274" spans="1:9" s="16" customFormat="1" ht="26" x14ac:dyDescent="0.35">
      <c r="A274" s="43">
        <v>264</v>
      </c>
      <c r="B274" s="34">
        <v>502</v>
      </c>
      <c r="C274" s="21" t="s">
        <v>591</v>
      </c>
      <c r="D274" s="2"/>
      <c r="E274" s="58" t="s">
        <v>324</v>
      </c>
      <c r="F274" s="99">
        <f>F275</f>
        <v>55</v>
      </c>
      <c r="G274" s="99">
        <f>G275</f>
        <v>55</v>
      </c>
      <c r="H274" s="118">
        <f>H275</f>
        <v>0</v>
      </c>
      <c r="I274" s="123">
        <f t="shared" si="22"/>
        <v>0</v>
      </c>
    </row>
    <row r="275" spans="1:9" s="16" customFormat="1" ht="26" x14ac:dyDescent="0.35">
      <c r="A275" s="43">
        <v>265</v>
      </c>
      <c r="B275" s="35">
        <v>502</v>
      </c>
      <c r="C275" s="33" t="s">
        <v>591</v>
      </c>
      <c r="D275" s="4">
        <v>240</v>
      </c>
      <c r="E275" s="64" t="s">
        <v>69</v>
      </c>
      <c r="F275" s="100">
        <v>55</v>
      </c>
      <c r="G275" s="100">
        <v>55</v>
      </c>
      <c r="H275" s="119">
        <v>0</v>
      </c>
      <c r="I275" s="124">
        <f t="shared" si="22"/>
        <v>0</v>
      </c>
    </row>
    <row r="276" spans="1:9" s="16" customFormat="1" ht="26" x14ac:dyDescent="0.35">
      <c r="A276" s="43">
        <v>266</v>
      </c>
      <c r="B276" s="1">
        <v>502</v>
      </c>
      <c r="C276" s="2" t="s">
        <v>688</v>
      </c>
      <c r="D276" s="4"/>
      <c r="E276" s="65" t="s">
        <v>689</v>
      </c>
      <c r="F276" s="99">
        <f>F277</f>
        <v>4511.3999999999996</v>
      </c>
      <c r="G276" s="99">
        <f>G277</f>
        <v>4511.3999999999996</v>
      </c>
      <c r="H276" s="118">
        <f>H277</f>
        <v>4511.3619399999998</v>
      </c>
      <c r="I276" s="123">
        <f t="shared" si="22"/>
        <v>99.999156359444967</v>
      </c>
    </row>
    <row r="277" spans="1:9" s="16" customFormat="1" ht="26" x14ac:dyDescent="0.35">
      <c r="A277" s="43">
        <v>267</v>
      </c>
      <c r="B277" s="3">
        <v>502</v>
      </c>
      <c r="C277" s="4" t="s">
        <v>688</v>
      </c>
      <c r="D277" s="4" t="s">
        <v>70</v>
      </c>
      <c r="E277" s="64" t="s">
        <v>69</v>
      </c>
      <c r="F277" s="100">
        <v>4511.3999999999996</v>
      </c>
      <c r="G277" s="100">
        <v>4511.3999999999996</v>
      </c>
      <c r="H277" s="119">
        <v>4511.3619399999998</v>
      </c>
      <c r="I277" s="124">
        <f t="shared" si="22"/>
        <v>99.999156359444967</v>
      </c>
    </row>
    <row r="278" spans="1:9" ht="15" customHeight="1" x14ac:dyDescent="0.35">
      <c r="A278" s="43">
        <v>268</v>
      </c>
      <c r="B278" s="34">
        <v>503</v>
      </c>
      <c r="C278" s="2"/>
      <c r="D278" s="2"/>
      <c r="E278" s="58" t="s">
        <v>16</v>
      </c>
      <c r="F278" s="99">
        <f>F309+F291+F279+F287</f>
        <v>82278.2</v>
      </c>
      <c r="G278" s="99">
        <f>G309+G291+G279+G287</f>
        <v>82651.199999999997</v>
      </c>
      <c r="H278" s="118">
        <f>H309+H291+H279+H287</f>
        <v>17486.695460000003</v>
      </c>
      <c r="I278" s="123">
        <f t="shared" si="22"/>
        <v>21.157219084538401</v>
      </c>
    </row>
    <row r="279" spans="1:9" ht="39" x14ac:dyDescent="0.35">
      <c r="A279" s="43">
        <v>269</v>
      </c>
      <c r="B279" s="34">
        <v>503</v>
      </c>
      <c r="C279" s="2" t="s">
        <v>189</v>
      </c>
      <c r="D279" s="2"/>
      <c r="E279" s="58" t="s">
        <v>610</v>
      </c>
      <c r="F279" s="99">
        <f>F280</f>
        <v>4610</v>
      </c>
      <c r="G279" s="99">
        <f>G280</f>
        <v>4610</v>
      </c>
      <c r="H279" s="118">
        <f>H280</f>
        <v>0</v>
      </c>
      <c r="I279" s="123">
        <f t="shared" si="22"/>
        <v>0</v>
      </c>
    </row>
    <row r="280" spans="1:9" ht="26" x14ac:dyDescent="0.35">
      <c r="A280" s="43">
        <v>270</v>
      </c>
      <c r="B280" s="34">
        <v>503</v>
      </c>
      <c r="C280" s="2" t="s">
        <v>266</v>
      </c>
      <c r="D280" s="2"/>
      <c r="E280" s="58" t="s">
        <v>462</v>
      </c>
      <c r="F280" s="99">
        <f>F281+F283+F285</f>
        <v>4610</v>
      </c>
      <c r="G280" s="99">
        <f>G281+G283+G285</f>
        <v>4610</v>
      </c>
      <c r="H280" s="118">
        <f>H281+H283+H285</f>
        <v>0</v>
      </c>
      <c r="I280" s="123">
        <f t="shared" si="22"/>
        <v>0</v>
      </c>
    </row>
    <row r="281" spans="1:9" ht="26" x14ac:dyDescent="0.35">
      <c r="A281" s="43">
        <v>271</v>
      </c>
      <c r="B281" s="34">
        <v>503</v>
      </c>
      <c r="C281" s="2" t="s">
        <v>577</v>
      </c>
      <c r="D281" s="2"/>
      <c r="E281" s="58" t="s">
        <v>578</v>
      </c>
      <c r="F281" s="99">
        <f>F282</f>
        <v>465</v>
      </c>
      <c r="G281" s="99">
        <f>G282</f>
        <v>465</v>
      </c>
      <c r="H281" s="118">
        <f>H282</f>
        <v>0</v>
      </c>
      <c r="I281" s="123">
        <f t="shared" ref="I281:I348" si="24">H281/G281*100</f>
        <v>0</v>
      </c>
    </row>
    <row r="282" spans="1:9" ht="26" x14ac:dyDescent="0.35">
      <c r="A282" s="43">
        <v>272</v>
      </c>
      <c r="B282" s="35">
        <v>503</v>
      </c>
      <c r="C282" s="4" t="s">
        <v>577</v>
      </c>
      <c r="D282" s="4" t="s">
        <v>70</v>
      </c>
      <c r="E282" s="64" t="s">
        <v>69</v>
      </c>
      <c r="F282" s="100">
        <f>2145-1680</f>
        <v>465</v>
      </c>
      <c r="G282" s="100">
        <f>2145-1680</f>
        <v>465</v>
      </c>
      <c r="H282" s="119">
        <v>0</v>
      </c>
      <c r="I282" s="124">
        <f t="shared" si="24"/>
        <v>0</v>
      </c>
    </row>
    <row r="283" spans="1:9" ht="26" x14ac:dyDescent="0.35">
      <c r="A283" s="43">
        <v>273</v>
      </c>
      <c r="B283" s="34">
        <v>503</v>
      </c>
      <c r="C283" s="2" t="s">
        <v>690</v>
      </c>
      <c r="D283" s="4"/>
      <c r="E283" s="58" t="s">
        <v>691</v>
      </c>
      <c r="F283" s="99">
        <f>F284</f>
        <v>2145</v>
      </c>
      <c r="G283" s="99">
        <f>G284</f>
        <v>2145</v>
      </c>
      <c r="H283" s="118">
        <f>H284</f>
        <v>0</v>
      </c>
      <c r="I283" s="123">
        <f t="shared" si="24"/>
        <v>0</v>
      </c>
    </row>
    <row r="284" spans="1:9" ht="26" x14ac:dyDescent="0.35">
      <c r="A284" s="43">
        <v>274</v>
      </c>
      <c r="B284" s="35">
        <v>503</v>
      </c>
      <c r="C284" s="4" t="s">
        <v>690</v>
      </c>
      <c r="D284" s="4" t="s">
        <v>70</v>
      </c>
      <c r="E284" s="64" t="s">
        <v>69</v>
      </c>
      <c r="F284" s="100">
        <v>2145</v>
      </c>
      <c r="G284" s="100">
        <v>2145</v>
      </c>
      <c r="H284" s="119">
        <v>0</v>
      </c>
      <c r="I284" s="124">
        <f t="shared" si="24"/>
        <v>0</v>
      </c>
    </row>
    <row r="285" spans="1:9" ht="15.5" x14ac:dyDescent="0.35">
      <c r="A285" s="43">
        <v>275</v>
      </c>
      <c r="B285" s="34">
        <v>503</v>
      </c>
      <c r="C285" s="2" t="s">
        <v>693</v>
      </c>
      <c r="D285" s="4"/>
      <c r="E285" s="58" t="s">
        <v>692</v>
      </c>
      <c r="F285" s="99">
        <f>F286</f>
        <v>2000</v>
      </c>
      <c r="G285" s="99">
        <f>G286</f>
        <v>2000</v>
      </c>
      <c r="H285" s="118">
        <f>H286</f>
        <v>0</v>
      </c>
      <c r="I285" s="123">
        <f t="shared" si="24"/>
        <v>0</v>
      </c>
    </row>
    <row r="286" spans="1:9" ht="26" x14ac:dyDescent="0.35">
      <c r="A286" s="43">
        <v>276</v>
      </c>
      <c r="B286" s="35">
        <v>503</v>
      </c>
      <c r="C286" s="4" t="s">
        <v>693</v>
      </c>
      <c r="D286" s="4" t="s">
        <v>70</v>
      </c>
      <c r="E286" s="64" t="s">
        <v>69</v>
      </c>
      <c r="F286" s="101">
        <v>2000</v>
      </c>
      <c r="G286" s="101">
        <v>2000</v>
      </c>
      <c r="H286" s="120">
        <v>0</v>
      </c>
      <c r="I286" s="124">
        <f t="shared" si="24"/>
        <v>0</v>
      </c>
    </row>
    <row r="287" spans="1:9" ht="39" x14ac:dyDescent="0.35">
      <c r="A287" s="43">
        <v>277</v>
      </c>
      <c r="B287" s="34">
        <v>503</v>
      </c>
      <c r="C287" s="2" t="s">
        <v>209</v>
      </c>
      <c r="D287" s="2"/>
      <c r="E287" s="65" t="s">
        <v>638</v>
      </c>
      <c r="F287" s="99">
        <f t="shared" ref="F287:H289" si="25">F288</f>
        <v>80</v>
      </c>
      <c r="G287" s="99">
        <f t="shared" si="25"/>
        <v>80</v>
      </c>
      <c r="H287" s="118">
        <f t="shared" si="25"/>
        <v>0</v>
      </c>
      <c r="I287" s="123">
        <f t="shared" si="24"/>
        <v>0</v>
      </c>
    </row>
    <row r="288" spans="1:9" ht="39" x14ac:dyDescent="0.35">
      <c r="A288" s="43">
        <v>278</v>
      </c>
      <c r="B288" s="34">
        <v>503</v>
      </c>
      <c r="C288" s="2" t="s">
        <v>207</v>
      </c>
      <c r="D288" s="2"/>
      <c r="E288" s="65" t="s">
        <v>149</v>
      </c>
      <c r="F288" s="99">
        <f t="shared" si="25"/>
        <v>80</v>
      </c>
      <c r="G288" s="99">
        <f t="shared" si="25"/>
        <v>80</v>
      </c>
      <c r="H288" s="118">
        <f t="shared" si="25"/>
        <v>0</v>
      </c>
      <c r="I288" s="123">
        <f t="shared" si="24"/>
        <v>0</v>
      </c>
    </row>
    <row r="289" spans="1:9" ht="26" x14ac:dyDescent="0.35">
      <c r="A289" s="43">
        <v>279</v>
      </c>
      <c r="B289" s="34">
        <v>503</v>
      </c>
      <c r="C289" s="2" t="s">
        <v>472</v>
      </c>
      <c r="D289" s="2"/>
      <c r="E289" s="58" t="s">
        <v>500</v>
      </c>
      <c r="F289" s="99">
        <f t="shared" si="25"/>
        <v>80</v>
      </c>
      <c r="G289" s="99">
        <f t="shared" si="25"/>
        <v>80</v>
      </c>
      <c r="H289" s="118">
        <f t="shared" si="25"/>
        <v>0</v>
      </c>
      <c r="I289" s="123">
        <f t="shared" si="24"/>
        <v>0</v>
      </c>
    </row>
    <row r="290" spans="1:9" ht="26" x14ac:dyDescent="0.35">
      <c r="A290" s="43">
        <v>280</v>
      </c>
      <c r="B290" s="35">
        <v>503</v>
      </c>
      <c r="C290" s="4" t="s">
        <v>472</v>
      </c>
      <c r="D290" s="4" t="s">
        <v>70</v>
      </c>
      <c r="E290" s="64" t="s">
        <v>69</v>
      </c>
      <c r="F290" s="100">
        <v>80</v>
      </c>
      <c r="G290" s="100">
        <v>80</v>
      </c>
      <c r="H290" s="119">
        <v>0</v>
      </c>
      <c r="I290" s="124">
        <f t="shared" si="24"/>
        <v>0</v>
      </c>
    </row>
    <row r="291" spans="1:9" s="16" customFormat="1" ht="39" x14ac:dyDescent="0.35">
      <c r="A291" s="43">
        <v>281</v>
      </c>
      <c r="B291" s="34">
        <v>503</v>
      </c>
      <c r="C291" s="2" t="s">
        <v>338</v>
      </c>
      <c r="D291" s="2"/>
      <c r="E291" s="65" t="s">
        <v>568</v>
      </c>
      <c r="F291" s="99">
        <f>F294+F297+F299+F301+F303+F305+F292+F307</f>
        <v>76539.199999999997</v>
      </c>
      <c r="G291" s="99">
        <f>G294+G297+G299+G301+G303+G305+G292+G307</f>
        <v>74484.2</v>
      </c>
      <c r="H291" s="118">
        <f>H294+H297+H299+H301+H303+H305+H292+H307</f>
        <v>17186.695460000003</v>
      </c>
      <c r="I291" s="123">
        <f t="shared" si="24"/>
        <v>23.074283485625145</v>
      </c>
    </row>
    <row r="292" spans="1:9" s="16" customFormat="1" ht="26" x14ac:dyDescent="0.35">
      <c r="A292" s="43">
        <v>282</v>
      </c>
      <c r="B292" s="34">
        <v>503</v>
      </c>
      <c r="C292" s="21" t="s">
        <v>337</v>
      </c>
      <c r="D292" s="2"/>
      <c r="E292" s="65" t="s">
        <v>344</v>
      </c>
      <c r="F292" s="99">
        <f>F293</f>
        <v>96.2</v>
      </c>
      <c r="G292" s="99">
        <f>G293</f>
        <v>96.2</v>
      </c>
      <c r="H292" s="118">
        <f>H293</f>
        <v>96.15</v>
      </c>
      <c r="I292" s="123">
        <f t="shared" si="24"/>
        <v>99.948024948024951</v>
      </c>
    </row>
    <row r="293" spans="1:9" s="16" customFormat="1" ht="26" x14ac:dyDescent="0.35">
      <c r="A293" s="43">
        <v>283</v>
      </c>
      <c r="B293" s="35">
        <v>503</v>
      </c>
      <c r="C293" s="4" t="s">
        <v>337</v>
      </c>
      <c r="D293" s="4" t="s">
        <v>70</v>
      </c>
      <c r="E293" s="64" t="s">
        <v>69</v>
      </c>
      <c r="F293" s="100">
        <v>96.2</v>
      </c>
      <c r="G293" s="100">
        <v>96.2</v>
      </c>
      <c r="H293" s="119">
        <v>96.15</v>
      </c>
      <c r="I293" s="124">
        <f t="shared" si="24"/>
        <v>99.948024948024951</v>
      </c>
    </row>
    <row r="294" spans="1:9" s="16" customFormat="1" ht="26" x14ac:dyDescent="0.35">
      <c r="A294" s="43">
        <v>284</v>
      </c>
      <c r="B294" s="34">
        <v>503</v>
      </c>
      <c r="C294" s="21" t="s">
        <v>339</v>
      </c>
      <c r="D294" s="2"/>
      <c r="E294" s="58" t="s">
        <v>420</v>
      </c>
      <c r="F294" s="99">
        <f>F295+F296</f>
        <v>5075</v>
      </c>
      <c r="G294" s="99">
        <f>G295+G296</f>
        <v>5275</v>
      </c>
      <c r="H294" s="118">
        <f>H295+H296</f>
        <v>2200.22496</v>
      </c>
      <c r="I294" s="123">
        <f t="shared" si="24"/>
        <v>41.710425781990523</v>
      </c>
    </row>
    <row r="295" spans="1:9" s="16" customFormat="1" ht="26" x14ac:dyDescent="0.35">
      <c r="A295" s="43">
        <v>285</v>
      </c>
      <c r="B295" s="35">
        <v>503</v>
      </c>
      <c r="C295" s="33" t="s">
        <v>339</v>
      </c>
      <c r="D295" s="4" t="s">
        <v>70</v>
      </c>
      <c r="E295" s="64" t="s">
        <v>69</v>
      </c>
      <c r="F295" s="100">
        <f>1631-207</f>
        <v>1424</v>
      </c>
      <c r="G295" s="100">
        <v>1624</v>
      </c>
      <c r="H295" s="119">
        <v>840.22496000000001</v>
      </c>
      <c r="I295" s="124">
        <f t="shared" si="24"/>
        <v>51.73799014778325</v>
      </c>
    </row>
    <row r="296" spans="1:9" s="16" customFormat="1" ht="15.5" x14ac:dyDescent="0.35">
      <c r="A296" s="43">
        <v>286</v>
      </c>
      <c r="B296" s="35">
        <v>503</v>
      </c>
      <c r="C296" s="33" t="s">
        <v>339</v>
      </c>
      <c r="D296" s="4" t="s">
        <v>77</v>
      </c>
      <c r="E296" s="64" t="s">
        <v>78</v>
      </c>
      <c r="F296" s="100">
        <f>3451+200</f>
        <v>3651</v>
      </c>
      <c r="G296" s="100">
        <f>3451+200</f>
        <v>3651</v>
      </c>
      <c r="H296" s="119">
        <v>1360</v>
      </c>
      <c r="I296" s="124">
        <f t="shared" si="24"/>
        <v>37.250068474390581</v>
      </c>
    </row>
    <row r="297" spans="1:9" ht="39" x14ac:dyDescent="0.35">
      <c r="A297" s="43">
        <v>287</v>
      </c>
      <c r="B297" s="34">
        <v>503</v>
      </c>
      <c r="C297" s="2" t="s">
        <v>448</v>
      </c>
      <c r="D297" s="2"/>
      <c r="E297" s="58" t="s">
        <v>455</v>
      </c>
      <c r="F297" s="99">
        <f>F298</f>
        <v>4539.8</v>
      </c>
      <c r="G297" s="99">
        <f>G298</f>
        <v>4539.8</v>
      </c>
      <c r="H297" s="118">
        <f>H298</f>
        <v>2263.9848299999999</v>
      </c>
      <c r="I297" s="123">
        <f t="shared" si="24"/>
        <v>49.869704171989952</v>
      </c>
    </row>
    <row r="298" spans="1:9" ht="26" x14ac:dyDescent="0.35">
      <c r="A298" s="43">
        <v>288</v>
      </c>
      <c r="B298" s="35">
        <v>503</v>
      </c>
      <c r="C298" s="4" t="s">
        <v>448</v>
      </c>
      <c r="D298" s="4" t="s">
        <v>70</v>
      </c>
      <c r="E298" s="64" t="s">
        <v>69</v>
      </c>
      <c r="F298" s="100">
        <v>4539.8</v>
      </c>
      <c r="G298" s="100">
        <v>4539.8</v>
      </c>
      <c r="H298" s="119">
        <v>2263.9848299999999</v>
      </c>
      <c r="I298" s="124">
        <f t="shared" si="24"/>
        <v>49.869704171989952</v>
      </c>
    </row>
    <row r="299" spans="1:9" s="16" customFormat="1" ht="29.5" customHeight="1" x14ac:dyDescent="0.35">
      <c r="A299" s="43">
        <v>289</v>
      </c>
      <c r="B299" s="34">
        <v>503</v>
      </c>
      <c r="C299" s="2" t="s">
        <v>449</v>
      </c>
      <c r="D299" s="2"/>
      <c r="E299" s="58" t="s">
        <v>450</v>
      </c>
      <c r="F299" s="99">
        <f>F300</f>
        <v>22477.4</v>
      </c>
      <c r="G299" s="99">
        <f>G300</f>
        <v>23477.4</v>
      </c>
      <c r="H299" s="118">
        <f>H300</f>
        <v>11269.9884</v>
      </c>
      <c r="I299" s="123">
        <f t="shared" si="24"/>
        <v>48.003562575072195</v>
      </c>
    </row>
    <row r="300" spans="1:9" s="16" customFormat="1" ht="26" x14ac:dyDescent="0.35">
      <c r="A300" s="43">
        <v>290</v>
      </c>
      <c r="B300" s="35">
        <v>503</v>
      </c>
      <c r="C300" s="4" t="s">
        <v>449</v>
      </c>
      <c r="D300" s="4">
        <v>240</v>
      </c>
      <c r="E300" s="64" t="s">
        <v>69</v>
      </c>
      <c r="F300" s="100">
        <f>24477.4-2000</f>
        <v>22477.4</v>
      </c>
      <c r="G300" s="100">
        <v>23477.4</v>
      </c>
      <c r="H300" s="119">
        <v>11269.9884</v>
      </c>
      <c r="I300" s="124">
        <f t="shared" si="24"/>
        <v>48.003562575072195</v>
      </c>
    </row>
    <row r="301" spans="1:9" s="16" customFormat="1" ht="26" x14ac:dyDescent="0.35">
      <c r="A301" s="43">
        <v>291</v>
      </c>
      <c r="B301" s="34">
        <v>503</v>
      </c>
      <c r="C301" s="2" t="s">
        <v>452</v>
      </c>
      <c r="D301" s="2"/>
      <c r="E301" s="58" t="s">
        <v>451</v>
      </c>
      <c r="F301" s="99">
        <f>F302</f>
        <v>5209.5</v>
      </c>
      <c r="G301" s="99">
        <f>G302</f>
        <v>5209.5</v>
      </c>
      <c r="H301" s="118">
        <f>H302</f>
        <v>381.24725000000001</v>
      </c>
      <c r="I301" s="123">
        <f t="shared" si="24"/>
        <v>7.318307899030617</v>
      </c>
    </row>
    <row r="302" spans="1:9" ht="26" x14ac:dyDescent="0.35">
      <c r="A302" s="43">
        <v>292</v>
      </c>
      <c r="B302" s="35">
        <v>503</v>
      </c>
      <c r="C302" s="4" t="s">
        <v>452</v>
      </c>
      <c r="D302" s="4">
        <v>240</v>
      </c>
      <c r="E302" s="64" t="s">
        <v>69</v>
      </c>
      <c r="F302" s="100">
        <v>5209.5</v>
      </c>
      <c r="G302" s="100">
        <v>5209.5</v>
      </c>
      <c r="H302" s="119">
        <v>381.24725000000001</v>
      </c>
      <c r="I302" s="124">
        <f t="shared" si="24"/>
        <v>7.318307899030617</v>
      </c>
    </row>
    <row r="303" spans="1:9" ht="39" x14ac:dyDescent="0.35">
      <c r="A303" s="43">
        <v>293</v>
      </c>
      <c r="B303" s="34">
        <v>503</v>
      </c>
      <c r="C303" s="2" t="s">
        <v>453</v>
      </c>
      <c r="D303" s="2"/>
      <c r="E303" s="58" t="s">
        <v>523</v>
      </c>
      <c r="F303" s="99">
        <f>F304</f>
        <v>4157.3</v>
      </c>
      <c r="G303" s="99">
        <f>G304</f>
        <v>4157.3</v>
      </c>
      <c r="H303" s="118">
        <f>H304</f>
        <v>975.10001999999997</v>
      </c>
      <c r="I303" s="123">
        <f t="shared" si="24"/>
        <v>23.45512760686022</v>
      </c>
    </row>
    <row r="304" spans="1:9" ht="27" customHeight="1" x14ac:dyDescent="0.35">
      <c r="A304" s="43">
        <v>294</v>
      </c>
      <c r="B304" s="35">
        <v>503</v>
      </c>
      <c r="C304" s="4" t="s">
        <v>453</v>
      </c>
      <c r="D304" s="4">
        <v>240</v>
      </c>
      <c r="E304" s="64" t="s">
        <v>69</v>
      </c>
      <c r="F304" s="100">
        <f>4184.3-27</f>
        <v>4157.3</v>
      </c>
      <c r="G304" s="100">
        <f>4184.3-27</f>
        <v>4157.3</v>
      </c>
      <c r="H304" s="119">
        <v>975.10001999999997</v>
      </c>
      <c r="I304" s="124">
        <f t="shared" si="24"/>
        <v>23.45512760686022</v>
      </c>
    </row>
    <row r="305" spans="1:9" ht="14.5" customHeight="1" x14ac:dyDescent="0.35">
      <c r="A305" s="43">
        <v>295</v>
      </c>
      <c r="B305" s="34">
        <v>503</v>
      </c>
      <c r="C305" s="2" t="s">
        <v>678</v>
      </c>
      <c r="D305" s="2"/>
      <c r="E305" s="58" t="s">
        <v>628</v>
      </c>
      <c r="F305" s="99">
        <f>F306</f>
        <v>29204</v>
      </c>
      <c r="G305" s="99">
        <f>G306</f>
        <v>29204</v>
      </c>
      <c r="H305" s="118">
        <f>H306</f>
        <v>0</v>
      </c>
      <c r="I305" s="123">
        <f t="shared" si="24"/>
        <v>0</v>
      </c>
    </row>
    <row r="306" spans="1:9" ht="14.15" customHeight="1" x14ac:dyDescent="0.35">
      <c r="A306" s="43">
        <v>296</v>
      </c>
      <c r="B306" s="35">
        <v>503</v>
      </c>
      <c r="C306" s="4" t="s">
        <v>678</v>
      </c>
      <c r="D306" s="4" t="s">
        <v>82</v>
      </c>
      <c r="E306" s="64" t="s">
        <v>83</v>
      </c>
      <c r="F306" s="101">
        <f>29204</f>
        <v>29204</v>
      </c>
      <c r="G306" s="101">
        <f>29204</f>
        <v>29204</v>
      </c>
      <c r="H306" s="120">
        <v>0</v>
      </c>
      <c r="I306" s="124">
        <f t="shared" si="24"/>
        <v>0</v>
      </c>
    </row>
    <row r="307" spans="1:9" ht="26" x14ac:dyDescent="0.35">
      <c r="A307" s="43">
        <v>297</v>
      </c>
      <c r="B307" s="34">
        <v>503</v>
      </c>
      <c r="C307" s="2" t="s">
        <v>694</v>
      </c>
      <c r="D307" s="2"/>
      <c r="E307" s="58" t="s">
        <v>695</v>
      </c>
      <c r="F307" s="99">
        <f>F308</f>
        <v>5780</v>
      </c>
      <c r="G307" s="99">
        <f>G308</f>
        <v>2525</v>
      </c>
      <c r="H307" s="118">
        <f>H308</f>
        <v>0</v>
      </c>
      <c r="I307" s="123">
        <f t="shared" si="24"/>
        <v>0</v>
      </c>
    </row>
    <row r="308" spans="1:9" ht="14.15" customHeight="1" x14ac:dyDescent="0.35">
      <c r="A308" s="43">
        <v>298</v>
      </c>
      <c r="B308" s="35">
        <v>503</v>
      </c>
      <c r="C308" s="4" t="s">
        <v>694</v>
      </c>
      <c r="D308" s="4" t="s">
        <v>82</v>
      </c>
      <c r="E308" s="64" t="s">
        <v>83</v>
      </c>
      <c r="F308" s="100">
        <v>5780</v>
      </c>
      <c r="G308" s="100">
        <v>2525</v>
      </c>
      <c r="H308" s="119">
        <v>0</v>
      </c>
      <c r="I308" s="124">
        <f t="shared" si="24"/>
        <v>0</v>
      </c>
    </row>
    <row r="309" spans="1:9" s="16" customFormat="1" ht="15" customHeight="1" x14ac:dyDescent="0.35">
      <c r="A309" s="43">
        <v>299</v>
      </c>
      <c r="B309" s="34">
        <v>503</v>
      </c>
      <c r="C309" s="2" t="s">
        <v>177</v>
      </c>
      <c r="D309" s="2"/>
      <c r="E309" s="58" t="s">
        <v>146</v>
      </c>
      <c r="F309" s="99">
        <f>F312+F316+F310+F314</f>
        <v>1049</v>
      </c>
      <c r="G309" s="99">
        <f>G312+G316+G310+G314</f>
        <v>3477</v>
      </c>
      <c r="H309" s="118">
        <f>H312+H316+H310+H314</f>
        <v>300</v>
      </c>
      <c r="I309" s="123">
        <f t="shared" si="24"/>
        <v>8.6281276962899049</v>
      </c>
    </row>
    <row r="310" spans="1:9" s="16" customFormat="1" ht="15" customHeight="1" x14ac:dyDescent="0.35">
      <c r="A310" s="43">
        <v>300</v>
      </c>
      <c r="B310" s="60">
        <v>503</v>
      </c>
      <c r="C310" s="9" t="s">
        <v>376</v>
      </c>
      <c r="D310" s="4"/>
      <c r="E310" s="58" t="s">
        <v>377</v>
      </c>
      <c r="F310" s="99">
        <f>F311</f>
        <v>0</v>
      </c>
      <c r="G310" s="99">
        <f>G311</f>
        <v>1701.3</v>
      </c>
      <c r="H310" s="118">
        <f>H311</f>
        <v>0</v>
      </c>
      <c r="I310" s="123">
        <f t="shared" si="24"/>
        <v>0</v>
      </c>
    </row>
    <row r="311" spans="1:9" s="16" customFormat="1" ht="15" customHeight="1" x14ac:dyDescent="0.35">
      <c r="A311" s="43">
        <v>301</v>
      </c>
      <c r="B311" s="61">
        <v>503</v>
      </c>
      <c r="C311" s="11" t="s">
        <v>376</v>
      </c>
      <c r="D311" s="4" t="s">
        <v>50</v>
      </c>
      <c r="E311" s="64" t="s">
        <v>51</v>
      </c>
      <c r="F311" s="100">
        <v>0</v>
      </c>
      <c r="G311" s="100">
        <v>1701.3</v>
      </c>
      <c r="H311" s="119">
        <v>0</v>
      </c>
      <c r="I311" s="124">
        <f t="shared" si="24"/>
        <v>0</v>
      </c>
    </row>
    <row r="312" spans="1:9" s="16" customFormat="1" ht="29.15" customHeight="1" x14ac:dyDescent="0.35">
      <c r="A312" s="43">
        <v>302</v>
      </c>
      <c r="B312" s="34">
        <v>503</v>
      </c>
      <c r="C312" s="21" t="s">
        <v>327</v>
      </c>
      <c r="D312" s="2"/>
      <c r="E312" s="65" t="s">
        <v>599</v>
      </c>
      <c r="F312" s="99">
        <f>F313</f>
        <v>958</v>
      </c>
      <c r="G312" s="99">
        <f>G313</f>
        <v>1013</v>
      </c>
      <c r="H312" s="118">
        <f>H313</f>
        <v>300</v>
      </c>
      <c r="I312" s="123">
        <f t="shared" si="24"/>
        <v>29.615004935834154</v>
      </c>
    </row>
    <row r="313" spans="1:9" s="16" customFormat="1" ht="26" x14ac:dyDescent="0.35">
      <c r="A313" s="43">
        <v>303</v>
      </c>
      <c r="B313" s="35">
        <v>503</v>
      </c>
      <c r="C313" s="33" t="s">
        <v>327</v>
      </c>
      <c r="D313" s="4">
        <v>240</v>
      </c>
      <c r="E313" s="64" t="s">
        <v>69</v>
      </c>
      <c r="F313" s="100">
        <v>958</v>
      </c>
      <c r="G313" s="100">
        <v>1013</v>
      </c>
      <c r="H313" s="119">
        <v>300</v>
      </c>
      <c r="I313" s="124">
        <f t="shared" si="24"/>
        <v>29.615004935834154</v>
      </c>
    </row>
    <row r="314" spans="1:9" s="16" customFormat="1" ht="26" x14ac:dyDescent="0.35">
      <c r="A314" s="43">
        <v>304</v>
      </c>
      <c r="B314" s="34">
        <v>503</v>
      </c>
      <c r="C314" s="21" t="s">
        <v>731</v>
      </c>
      <c r="D314" s="2"/>
      <c r="E314" s="65" t="s">
        <v>732</v>
      </c>
      <c r="F314" s="99">
        <f>F315</f>
        <v>0</v>
      </c>
      <c r="G314" s="99">
        <f>G315</f>
        <v>373</v>
      </c>
      <c r="H314" s="118">
        <f>H315</f>
        <v>0</v>
      </c>
      <c r="I314" s="123">
        <f t="shared" si="24"/>
        <v>0</v>
      </c>
    </row>
    <row r="315" spans="1:9" s="16" customFormat="1" ht="26" x14ac:dyDescent="0.35">
      <c r="A315" s="43">
        <v>305</v>
      </c>
      <c r="B315" s="35">
        <v>503</v>
      </c>
      <c r="C315" s="33" t="s">
        <v>731</v>
      </c>
      <c r="D315" s="4" t="s">
        <v>70</v>
      </c>
      <c r="E315" s="64" t="s">
        <v>69</v>
      </c>
      <c r="F315" s="100">
        <v>0</v>
      </c>
      <c r="G315" s="100">
        <v>373</v>
      </c>
      <c r="H315" s="119">
        <v>0</v>
      </c>
      <c r="I315" s="124">
        <f t="shared" si="24"/>
        <v>0</v>
      </c>
    </row>
    <row r="316" spans="1:9" s="16" customFormat="1" ht="39.5" x14ac:dyDescent="0.35">
      <c r="A316" s="43">
        <v>306</v>
      </c>
      <c r="B316" s="34">
        <v>503</v>
      </c>
      <c r="C316" s="21" t="s">
        <v>697</v>
      </c>
      <c r="D316" s="4"/>
      <c r="E316" s="104" t="s">
        <v>696</v>
      </c>
      <c r="F316" s="99">
        <f>F317</f>
        <v>91</v>
      </c>
      <c r="G316" s="99">
        <f>G317</f>
        <v>389.7</v>
      </c>
      <c r="H316" s="118">
        <f>H317</f>
        <v>0</v>
      </c>
      <c r="I316" s="123">
        <f t="shared" si="24"/>
        <v>0</v>
      </c>
    </row>
    <row r="317" spans="1:9" s="16" customFormat="1" ht="26" x14ac:dyDescent="0.35">
      <c r="A317" s="43">
        <v>307</v>
      </c>
      <c r="B317" s="35">
        <v>503</v>
      </c>
      <c r="C317" s="33" t="s">
        <v>697</v>
      </c>
      <c r="D317" s="4" t="s">
        <v>70</v>
      </c>
      <c r="E317" s="64" t="s">
        <v>69</v>
      </c>
      <c r="F317" s="100">
        <v>91</v>
      </c>
      <c r="G317" s="100">
        <v>389.7</v>
      </c>
      <c r="H317" s="119">
        <v>0</v>
      </c>
      <c r="I317" s="124">
        <f t="shared" si="24"/>
        <v>0</v>
      </c>
    </row>
    <row r="318" spans="1:9" ht="15.5" x14ac:dyDescent="0.35">
      <c r="A318" s="43">
        <v>308</v>
      </c>
      <c r="B318" s="34">
        <v>505</v>
      </c>
      <c r="C318" s="2"/>
      <c r="D318" s="2"/>
      <c r="E318" s="58" t="s">
        <v>17</v>
      </c>
      <c r="F318" s="99">
        <f>F319+F328</f>
        <v>15021.1</v>
      </c>
      <c r="G318" s="99">
        <f>G319+G328</f>
        <v>15021.1</v>
      </c>
      <c r="H318" s="118">
        <f>H319+H328</f>
        <v>8100.5922599999994</v>
      </c>
      <c r="I318" s="123">
        <f t="shared" si="24"/>
        <v>53.928089554027324</v>
      </c>
    </row>
    <row r="319" spans="1:9" ht="39" x14ac:dyDescent="0.35">
      <c r="A319" s="43">
        <v>309</v>
      </c>
      <c r="B319" s="34">
        <v>505</v>
      </c>
      <c r="C319" s="2" t="s">
        <v>189</v>
      </c>
      <c r="D319" s="2"/>
      <c r="E319" s="58" t="s">
        <v>610</v>
      </c>
      <c r="F319" s="99">
        <f>F324+F320</f>
        <v>12945.1</v>
      </c>
      <c r="G319" s="99">
        <f>G324+G320</f>
        <v>12945.1</v>
      </c>
      <c r="H319" s="118">
        <f>H324+H320</f>
        <v>6104.74226</v>
      </c>
      <c r="I319" s="123">
        <f t="shared" si="24"/>
        <v>47.158710709071386</v>
      </c>
    </row>
    <row r="320" spans="1:9" ht="39" x14ac:dyDescent="0.35">
      <c r="A320" s="43">
        <v>310</v>
      </c>
      <c r="B320" s="34">
        <v>505</v>
      </c>
      <c r="C320" s="2" t="s">
        <v>188</v>
      </c>
      <c r="D320" s="2"/>
      <c r="E320" s="58" t="s">
        <v>305</v>
      </c>
      <c r="F320" s="99">
        <f>F321</f>
        <v>686</v>
      </c>
      <c r="G320" s="99">
        <f>G321</f>
        <v>686</v>
      </c>
      <c r="H320" s="118">
        <f>H321</f>
        <v>341.48238000000003</v>
      </c>
      <c r="I320" s="123">
        <f t="shared" si="24"/>
        <v>49.778772594752191</v>
      </c>
    </row>
    <row r="321" spans="1:9" ht="52" x14ac:dyDescent="0.35">
      <c r="A321" s="43">
        <v>311</v>
      </c>
      <c r="B321" s="34">
        <v>505</v>
      </c>
      <c r="C321" s="2" t="s">
        <v>187</v>
      </c>
      <c r="D321" s="2"/>
      <c r="E321" s="58" t="s">
        <v>186</v>
      </c>
      <c r="F321" s="99">
        <f>F322+F323</f>
        <v>686</v>
      </c>
      <c r="G321" s="99">
        <f>G322+G323</f>
        <v>686</v>
      </c>
      <c r="H321" s="118">
        <f>H322+H323</f>
        <v>341.48238000000003</v>
      </c>
      <c r="I321" s="123">
        <f t="shared" si="24"/>
        <v>49.778772594752191</v>
      </c>
    </row>
    <row r="322" spans="1:9" ht="15.5" x14ac:dyDescent="0.35">
      <c r="A322" s="43">
        <v>312</v>
      </c>
      <c r="B322" s="35">
        <v>505</v>
      </c>
      <c r="C322" s="4" t="s">
        <v>187</v>
      </c>
      <c r="D322" s="4" t="s">
        <v>43</v>
      </c>
      <c r="E322" s="64" t="s">
        <v>44</v>
      </c>
      <c r="F322" s="101">
        <v>406.2</v>
      </c>
      <c r="G322" s="101">
        <v>406.2</v>
      </c>
      <c r="H322" s="120">
        <v>151.85238000000001</v>
      </c>
      <c r="I322" s="124">
        <f t="shared" si="24"/>
        <v>37.383648449039889</v>
      </c>
    </row>
    <row r="323" spans="1:9" ht="26" x14ac:dyDescent="0.35">
      <c r="A323" s="43">
        <v>313</v>
      </c>
      <c r="B323" s="35">
        <v>505</v>
      </c>
      <c r="C323" s="4" t="s">
        <v>187</v>
      </c>
      <c r="D323" s="4">
        <v>240</v>
      </c>
      <c r="E323" s="64" t="s">
        <v>69</v>
      </c>
      <c r="F323" s="101">
        <v>279.8</v>
      </c>
      <c r="G323" s="101">
        <v>279.8</v>
      </c>
      <c r="H323" s="120">
        <v>189.63</v>
      </c>
      <c r="I323" s="124">
        <f t="shared" si="24"/>
        <v>67.77340957827019</v>
      </c>
    </row>
    <row r="324" spans="1:9" ht="52" x14ac:dyDescent="0.35">
      <c r="A324" s="43">
        <v>314</v>
      </c>
      <c r="B324" s="34">
        <v>505</v>
      </c>
      <c r="C324" s="2" t="s">
        <v>461</v>
      </c>
      <c r="D324" s="2"/>
      <c r="E324" s="58" t="s">
        <v>612</v>
      </c>
      <c r="F324" s="99">
        <f>F325</f>
        <v>12259.1</v>
      </c>
      <c r="G324" s="99">
        <f>G325</f>
        <v>12259.1</v>
      </c>
      <c r="H324" s="118">
        <f>H325</f>
        <v>5763.2598799999996</v>
      </c>
      <c r="I324" s="123">
        <f t="shared" si="24"/>
        <v>47.012096157140405</v>
      </c>
    </row>
    <row r="325" spans="1:9" ht="26" x14ac:dyDescent="0.35">
      <c r="A325" s="43">
        <v>315</v>
      </c>
      <c r="B325" s="34">
        <v>505</v>
      </c>
      <c r="C325" s="2" t="s">
        <v>576</v>
      </c>
      <c r="D325" s="2"/>
      <c r="E325" s="58" t="s">
        <v>106</v>
      </c>
      <c r="F325" s="99">
        <f>F326+F327</f>
        <v>12259.1</v>
      </c>
      <c r="G325" s="99">
        <f>G326+G327</f>
        <v>12259.1</v>
      </c>
      <c r="H325" s="118">
        <f>H326+H327</f>
        <v>5763.2598799999996</v>
      </c>
      <c r="I325" s="123">
        <f t="shared" si="24"/>
        <v>47.012096157140405</v>
      </c>
    </row>
    <row r="326" spans="1:9" ht="15.5" x14ac:dyDescent="0.35">
      <c r="A326" s="43">
        <v>316</v>
      </c>
      <c r="B326" s="35">
        <v>505</v>
      </c>
      <c r="C326" s="4" t="s">
        <v>576</v>
      </c>
      <c r="D326" s="4" t="s">
        <v>43</v>
      </c>
      <c r="E326" s="64" t="s">
        <v>44</v>
      </c>
      <c r="F326" s="100">
        <v>12234.1</v>
      </c>
      <c r="G326" s="100">
        <v>12234.1</v>
      </c>
      <c r="H326" s="119">
        <v>5738.2598799999996</v>
      </c>
      <c r="I326" s="124">
        <f t="shared" si="24"/>
        <v>46.903817035989562</v>
      </c>
    </row>
    <row r="327" spans="1:9" ht="26" x14ac:dyDescent="0.35">
      <c r="A327" s="43">
        <v>317</v>
      </c>
      <c r="B327" s="35">
        <v>505</v>
      </c>
      <c r="C327" s="4" t="s">
        <v>576</v>
      </c>
      <c r="D327" s="4">
        <v>240</v>
      </c>
      <c r="E327" s="64" t="s">
        <v>69</v>
      </c>
      <c r="F327" s="100">
        <v>25</v>
      </c>
      <c r="G327" s="100">
        <v>25</v>
      </c>
      <c r="H327" s="119">
        <v>25</v>
      </c>
      <c r="I327" s="124">
        <f t="shared" si="24"/>
        <v>100</v>
      </c>
    </row>
    <row r="328" spans="1:9" ht="15.5" x14ac:dyDescent="0.35">
      <c r="A328" s="43">
        <v>318</v>
      </c>
      <c r="B328" s="72">
        <v>505</v>
      </c>
      <c r="C328" s="68" t="s">
        <v>177</v>
      </c>
      <c r="D328" s="68"/>
      <c r="E328" s="74" t="s">
        <v>146</v>
      </c>
      <c r="F328" s="99">
        <f>F331+F329</f>
        <v>2076</v>
      </c>
      <c r="G328" s="99">
        <f>G331+G329</f>
        <v>2076</v>
      </c>
      <c r="H328" s="118">
        <f>H331+H329</f>
        <v>1995.85</v>
      </c>
      <c r="I328" s="123">
        <f t="shared" si="24"/>
        <v>96.139210019267821</v>
      </c>
    </row>
    <row r="329" spans="1:9" ht="15.5" x14ac:dyDescent="0.35">
      <c r="A329" s="43">
        <v>319</v>
      </c>
      <c r="B329" s="72">
        <v>505</v>
      </c>
      <c r="C329" s="2" t="s">
        <v>350</v>
      </c>
      <c r="D329" s="2"/>
      <c r="E329" s="58" t="s">
        <v>351</v>
      </c>
      <c r="F329" s="99">
        <f>F330</f>
        <v>2000</v>
      </c>
      <c r="G329" s="99">
        <f>G330</f>
        <v>2000</v>
      </c>
      <c r="H329" s="118">
        <f>H330</f>
        <v>1960</v>
      </c>
      <c r="I329" s="123">
        <f t="shared" si="24"/>
        <v>98</v>
      </c>
    </row>
    <row r="330" spans="1:9" ht="26" x14ac:dyDescent="0.35">
      <c r="A330" s="43">
        <v>320</v>
      </c>
      <c r="B330" s="73">
        <v>505</v>
      </c>
      <c r="C330" s="4" t="s">
        <v>350</v>
      </c>
      <c r="D330" s="4">
        <v>240</v>
      </c>
      <c r="E330" s="64" t="s">
        <v>69</v>
      </c>
      <c r="F330" s="100">
        <v>2000</v>
      </c>
      <c r="G330" s="100">
        <v>2000</v>
      </c>
      <c r="H330" s="119">
        <v>1960</v>
      </c>
      <c r="I330" s="124">
        <f t="shared" si="24"/>
        <v>98</v>
      </c>
    </row>
    <row r="331" spans="1:9" ht="26" x14ac:dyDescent="0.35">
      <c r="A331" s="43">
        <v>321</v>
      </c>
      <c r="B331" s="72">
        <v>505</v>
      </c>
      <c r="C331" s="70" t="s">
        <v>426</v>
      </c>
      <c r="D331" s="68"/>
      <c r="E331" s="74" t="s">
        <v>427</v>
      </c>
      <c r="F331" s="99">
        <f>F332</f>
        <v>76</v>
      </c>
      <c r="G331" s="99">
        <f>G332</f>
        <v>76</v>
      </c>
      <c r="H331" s="118">
        <f>H332</f>
        <v>35.85</v>
      </c>
      <c r="I331" s="123">
        <f t="shared" si="24"/>
        <v>47.171052631578945</v>
      </c>
    </row>
    <row r="332" spans="1:9" ht="26" x14ac:dyDescent="0.35">
      <c r="A332" s="43">
        <v>322</v>
      </c>
      <c r="B332" s="73">
        <v>505</v>
      </c>
      <c r="C332" s="71" t="s">
        <v>426</v>
      </c>
      <c r="D332" s="69">
        <v>240</v>
      </c>
      <c r="E332" s="75" t="s">
        <v>69</v>
      </c>
      <c r="F332" s="100">
        <v>76</v>
      </c>
      <c r="G332" s="100">
        <v>76</v>
      </c>
      <c r="H332" s="119">
        <v>35.85</v>
      </c>
      <c r="I332" s="124">
        <f t="shared" si="24"/>
        <v>47.171052631578945</v>
      </c>
    </row>
    <row r="333" spans="1:9" ht="15.5" x14ac:dyDescent="0.35">
      <c r="A333" s="43">
        <v>323</v>
      </c>
      <c r="B333" s="34">
        <v>600</v>
      </c>
      <c r="C333" s="2"/>
      <c r="D333" s="2"/>
      <c r="E333" s="63" t="s">
        <v>18</v>
      </c>
      <c r="F333" s="99">
        <f>F334+F339</f>
        <v>1963.3</v>
      </c>
      <c r="G333" s="99">
        <f>G334+G339</f>
        <v>1963.3</v>
      </c>
      <c r="H333" s="118">
        <f>H334+H339</f>
        <v>136.39400000000001</v>
      </c>
      <c r="I333" s="123">
        <f t="shared" si="24"/>
        <v>6.9471807670758414</v>
      </c>
    </row>
    <row r="334" spans="1:9" ht="16.5" customHeight="1" x14ac:dyDescent="0.35">
      <c r="A334" s="43">
        <v>324</v>
      </c>
      <c r="B334" s="34">
        <v>603</v>
      </c>
      <c r="C334" s="2"/>
      <c r="D334" s="2"/>
      <c r="E334" s="58" t="s">
        <v>67</v>
      </c>
      <c r="F334" s="99">
        <f t="shared" ref="F334:H337" si="26">F335</f>
        <v>1711.3</v>
      </c>
      <c r="G334" s="99">
        <f t="shared" si="26"/>
        <v>1711.3</v>
      </c>
      <c r="H334" s="118">
        <f t="shared" si="26"/>
        <v>0</v>
      </c>
      <c r="I334" s="123">
        <f t="shared" si="24"/>
        <v>0</v>
      </c>
    </row>
    <row r="335" spans="1:9" ht="39" x14ac:dyDescent="0.35">
      <c r="A335" s="43">
        <v>325</v>
      </c>
      <c r="B335" s="34">
        <v>603</v>
      </c>
      <c r="C335" s="21" t="s">
        <v>220</v>
      </c>
      <c r="D335" s="2"/>
      <c r="E335" s="65" t="s">
        <v>636</v>
      </c>
      <c r="F335" s="99">
        <f t="shared" si="26"/>
        <v>1711.3</v>
      </c>
      <c r="G335" s="99">
        <f t="shared" si="26"/>
        <v>1711.3</v>
      </c>
      <c r="H335" s="118">
        <f t="shared" si="26"/>
        <v>0</v>
      </c>
      <c r="I335" s="123">
        <f t="shared" si="24"/>
        <v>0</v>
      </c>
    </row>
    <row r="336" spans="1:9" ht="26" x14ac:dyDescent="0.35">
      <c r="A336" s="43">
        <v>326</v>
      </c>
      <c r="B336" s="1">
        <v>603</v>
      </c>
      <c r="C336" s="2" t="s">
        <v>412</v>
      </c>
      <c r="D336" s="2"/>
      <c r="E336" s="65" t="s">
        <v>413</v>
      </c>
      <c r="F336" s="99">
        <f t="shared" si="26"/>
        <v>1711.3</v>
      </c>
      <c r="G336" s="99">
        <f t="shared" si="26"/>
        <v>1711.3</v>
      </c>
      <c r="H336" s="118">
        <f t="shared" si="26"/>
        <v>0</v>
      </c>
      <c r="I336" s="123">
        <f t="shared" si="24"/>
        <v>0</v>
      </c>
    </row>
    <row r="337" spans="1:9" ht="18.649999999999999" customHeight="1" x14ac:dyDescent="0.35">
      <c r="A337" s="43">
        <v>327</v>
      </c>
      <c r="B337" s="34">
        <v>603</v>
      </c>
      <c r="C337" s="21" t="s">
        <v>373</v>
      </c>
      <c r="D337" s="2"/>
      <c r="E337" s="58" t="s">
        <v>107</v>
      </c>
      <c r="F337" s="99">
        <f t="shared" si="26"/>
        <v>1711.3</v>
      </c>
      <c r="G337" s="99">
        <f t="shared" si="26"/>
        <v>1711.3</v>
      </c>
      <c r="H337" s="118">
        <f t="shared" si="26"/>
        <v>0</v>
      </c>
      <c r="I337" s="123">
        <f t="shared" si="24"/>
        <v>0</v>
      </c>
    </row>
    <row r="338" spans="1:9" ht="26" x14ac:dyDescent="0.35">
      <c r="A338" s="43">
        <v>328</v>
      </c>
      <c r="B338" s="35">
        <v>603</v>
      </c>
      <c r="C338" s="33" t="s">
        <v>373</v>
      </c>
      <c r="D338" s="4" t="s">
        <v>70</v>
      </c>
      <c r="E338" s="75" t="s">
        <v>69</v>
      </c>
      <c r="F338" s="100">
        <v>1711.3</v>
      </c>
      <c r="G338" s="100">
        <v>1711.3</v>
      </c>
      <c r="H338" s="119">
        <v>0</v>
      </c>
      <c r="I338" s="124">
        <f t="shared" si="24"/>
        <v>0</v>
      </c>
    </row>
    <row r="339" spans="1:9" ht="17.25" customHeight="1" x14ac:dyDescent="0.35">
      <c r="A339" s="43">
        <v>329</v>
      </c>
      <c r="B339" s="34">
        <v>605</v>
      </c>
      <c r="C339" s="33"/>
      <c r="D339" s="4"/>
      <c r="E339" s="58" t="s">
        <v>424</v>
      </c>
      <c r="F339" s="99">
        <f t="shared" ref="F339:H340" si="27">F340</f>
        <v>252</v>
      </c>
      <c r="G339" s="99">
        <f t="shared" si="27"/>
        <v>252</v>
      </c>
      <c r="H339" s="118">
        <f t="shared" si="27"/>
        <v>136.39400000000001</v>
      </c>
      <c r="I339" s="123">
        <f t="shared" si="24"/>
        <v>54.12460317460318</v>
      </c>
    </row>
    <row r="340" spans="1:9" ht="39" x14ac:dyDescent="0.35">
      <c r="A340" s="43">
        <v>330</v>
      </c>
      <c r="B340" s="34">
        <v>605</v>
      </c>
      <c r="C340" s="21" t="s">
        <v>220</v>
      </c>
      <c r="D340" s="2"/>
      <c r="E340" s="65" t="s">
        <v>636</v>
      </c>
      <c r="F340" s="99">
        <f t="shared" si="27"/>
        <v>252</v>
      </c>
      <c r="G340" s="99">
        <f t="shared" si="27"/>
        <v>252</v>
      </c>
      <c r="H340" s="118">
        <f t="shared" si="27"/>
        <v>136.39400000000001</v>
      </c>
      <c r="I340" s="123">
        <f t="shared" si="24"/>
        <v>54.12460317460318</v>
      </c>
    </row>
    <row r="341" spans="1:9" ht="26" x14ac:dyDescent="0.35">
      <c r="A341" s="43">
        <v>331</v>
      </c>
      <c r="B341" s="1">
        <v>605</v>
      </c>
      <c r="C341" s="2" t="s">
        <v>412</v>
      </c>
      <c r="D341" s="2"/>
      <c r="E341" s="65" t="s">
        <v>413</v>
      </c>
      <c r="F341" s="99">
        <f>F342+F344+F346+F348</f>
        <v>252</v>
      </c>
      <c r="G341" s="99">
        <f>G342+G344+G346+G348</f>
        <v>252</v>
      </c>
      <c r="H341" s="118">
        <f>H342+H344+H346+H348</f>
        <v>136.39400000000001</v>
      </c>
      <c r="I341" s="123">
        <f t="shared" si="24"/>
        <v>54.12460317460318</v>
      </c>
    </row>
    <row r="342" spans="1:9" ht="26" x14ac:dyDescent="0.35">
      <c r="A342" s="43">
        <v>332</v>
      </c>
      <c r="B342" s="34">
        <v>605</v>
      </c>
      <c r="C342" s="21" t="s">
        <v>366</v>
      </c>
      <c r="D342" s="2"/>
      <c r="E342" s="58" t="s">
        <v>367</v>
      </c>
      <c r="F342" s="99">
        <f>F343</f>
        <v>157</v>
      </c>
      <c r="G342" s="99">
        <f>G343</f>
        <v>157</v>
      </c>
      <c r="H342" s="118">
        <f>H343</f>
        <v>132.05000000000001</v>
      </c>
      <c r="I342" s="123">
        <f t="shared" si="24"/>
        <v>84.108280254777085</v>
      </c>
    </row>
    <row r="343" spans="1:9" ht="26" x14ac:dyDescent="0.35">
      <c r="A343" s="43">
        <v>333</v>
      </c>
      <c r="B343" s="35">
        <v>605</v>
      </c>
      <c r="C343" s="33" t="s">
        <v>366</v>
      </c>
      <c r="D343" s="4" t="s">
        <v>70</v>
      </c>
      <c r="E343" s="64" t="s">
        <v>69</v>
      </c>
      <c r="F343" s="100">
        <v>157</v>
      </c>
      <c r="G343" s="100">
        <v>157</v>
      </c>
      <c r="H343" s="119">
        <v>132.05000000000001</v>
      </c>
      <c r="I343" s="124">
        <f t="shared" si="24"/>
        <v>84.108280254777085</v>
      </c>
    </row>
    <row r="344" spans="1:9" ht="15.5" x14ac:dyDescent="0.35">
      <c r="A344" s="43">
        <v>334</v>
      </c>
      <c r="B344" s="34">
        <v>605</v>
      </c>
      <c r="C344" s="21" t="s">
        <v>415</v>
      </c>
      <c r="D344" s="4"/>
      <c r="E344" s="58" t="s">
        <v>369</v>
      </c>
      <c r="F344" s="99">
        <f>F345</f>
        <v>5</v>
      </c>
      <c r="G344" s="99">
        <f>G345</f>
        <v>5</v>
      </c>
      <c r="H344" s="118">
        <f>H345</f>
        <v>4.3440000000000003</v>
      </c>
      <c r="I344" s="123">
        <f t="shared" si="24"/>
        <v>86.88</v>
      </c>
    </row>
    <row r="345" spans="1:9" ht="26" x14ac:dyDescent="0.35">
      <c r="A345" s="43">
        <v>335</v>
      </c>
      <c r="B345" s="35">
        <v>605</v>
      </c>
      <c r="C345" s="33" t="s">
        <v>415</v>
      </c>
      <c r="D345" s="4" t="s">
        <v>70</v>
      </c>
      <c r="E345" s="64" t="s">
        <v>69</v>
      </c>
      <c r="F345" s="100">
        <v>5</v>
      </c>
      <c r="G345" s="100">
        <v>5</v>
      </c>
      <c r="H345" s="119">
        <v>4.3440000000000003</v>
      </c>
      <c r="I345" s="124">
        <f t="shared" si="24"/>
        <v>86.88</v>
      </c>
    </row>
    <row r="346" spans="1:9" ht="17.25" customHeight="1" x14ac:dyDescent="0.35">
      <c r="A346" s="43">
        <v>336</v>
      </c>
      <c r="B346" s="34">
        <v>605</v>
      </c>
      <c r="C346" s="21" t="s">
        <v>368</v>
      </c>
      <c r="D346" s="4"/>
      <c r="E346" s="58" t="s">
        <v>371</v>
      </c>
      <c r="F346" s="99">
        <f>F347</f>
        <v>60</v>
      </c>
      <c r="G346" s="99">
        <f>G347</f>
        <v>60</v>
      </c>
      <c r="H346" s="118">
        <f>H347</f>
        <v>0</v>
      </c>
      <c r="I346" s="123">
        <f t="shared" si="24"/>
        <v>0</v>
      </c>
    </row>
    <row r="347" spans="1:9" ht="17.25" customHeight="1" x14ac:dyDescent="0.35">
      <c r="A347" s="43">
        <v>337</v>
      </c>
      <c r="B347" s="35">
        <v>605</v>
      </c>
      <c r="C347" s="33" t="s">
        <v>368</v>
      </c>
      <c r="D347" s="4" t="s">
        <v>70</v>
      </c>
      <c r="E347" s="64" t="s">
        <v>69</v>
      </c>
      <c r="F347" s="100">
        <v>60</v>
      </c>
      <c r="G347" s="100">
        <v>60</v>
      </c>
      <c r="H347" s="119">
        <v>0</v>
      </c>
      <c r="I347" s="124">
        <f t="shared" si="24"/>
        <v>0</v>
      </c>
    </row>
    <row r="348" spans="1:9" s="16" customFormat="1" ht="15.5" x14ac:dyDescent="0.35">
      <c r="A348" s="43">
        <v>338</v>
      </c>
      <c r="B348" s="34">
        <v>605</v>
      </c>
      <c r="C348" s="21" t="s">
        <v>370</v>
      </c>
      <c r="D348" s="2"/>
      <c r="E348" s="58" t="s">
        <v>340</v>
      </c>
      <c r="F348" s="99">
        <f>F349</f>
        <v>30</v>
      </c>
      <c r="G348" s="99">
        <f>G349</f>
        <v>30</v>
      </c>
      <c r="H348" s="118">
        <f>H349</f>
        <v>0</v>
      </c>
      <c r="I348" s="123">
        <f t="shared" si="24"/>
        <v>0</v>
      </c>
    </row>
    <row r="349" spans="1:9" ht="26" x14ac:dyDescent="0.35">
      <c r="A349" s="43">
        <v>339</v>
      </c>
      <c r="B349" s="35">
        <v>605</v>
      </c>
      <c r="C349" s="33" t="s">
        <v>370</v>
      </c>
      <c r="D349" s="4">
        <v>240</v>
      </c>
      <c r="E349" s="64" t="s">
        <v>69</v>
      </c>
      <c r="F349" s="100">
        <v>30</v>
      </c>
      <c r="G349" s="100">
        <v>30</v>
      </c>
      <c r="H349" s="119">
        <v>0</v>
      </c>
      <c r="I349" s="124">
        <f t="shared" ref="I349:I412" si="28">H349/G349*100</f>
        <v>0</v>
      </c>
    </row>
    <row r="350" spans="1:9" ht="15.75" customHeight="1" x14ac:dyDescent="0.35">
      <c r="A350" s="43">
        <v>340</v>
      </c>
      <c r="B350" s="34">
        <v>700</v>
      </c>
      <c r="C350" s="2"/>
      <c r="D350" s="2"/>
      <c r="E350" s="63" t="s">
        <v>19</v>
      </c>
      <c r="F350" s="99">
        <f>F351+F387+F444+F466+F424</f>
        <v>1113915.1000000001</v>
      </c>
      <c r="G350" s="99">
        <f>G351+G387+G444+G466+G424</f>
        <v>1115092.3</v>
      </c>
      <c r="H350" s="118">
        <f>H351+H387+H444+H466+H424</f>
        <v>639959.66392999992</v>
      </c>
      <c r="I350" s="123">
        <f t="shared" si="28"/>
        <v>57.390734733797366</v>
      </c>
    </row>
    <row r="351" spans="1:9" ht="15.5" x14ac:dyDescent="0.35">
      <c r="A351" s="43">
        <v>341</v>
      </c>
      <c r="B351" s="34">
        <v>701</v>
      </c>
      <c r="C351" s="2"/>
      <c r="D351" s="2"/>
      <c r="E351" s="58" t="s">
        <v>20</v>
      </c>
      <c r="F351" s="99">
        <f>F352+F384+F380</f>
        <v>359293.39999999997</v>
      </c>
      <c r="G351" s="99">
        <f>G352+G384+G380</f>
        <v>358053.39999999997</v>
      </c>
      <c r="H351" s="118">
        <f>H352+H384+H380</f>
        <v>198604.73001</v>
      </c>
      <c r="I351" s="123">
        <f t="shared" si="28"/>
        <v>55.467907862346799</v>
      </c>
    </row>
    <row r="352" spans="1:9" ht="39" x14ac:dyDescent="0.35">
      <c r="A352" s="43">
        <v>342</v>
      </c>
      <c r="B352" s="34">
        <v>701</v>
      </c>
      <c r="C352" s="2" t="s">
        <v>267</v>
      </c>
      <c r="D352" s="2"/>
      <c r="E352" s="65" t="s">
        <v>631</v>
      </c>
      <c r="F352" s="99">
        <f>F353+F364+F375</f>
        <v>351888.5</v>
      </c>
      <c r="G352" s="99">
        <f>G353+G364+G375</f>
        <v>344048.5</v>
      </c>
      <c r="H352" s="118">
        <f>H353+H364+H375</f>
        <v>196954.56000999999</v>
      </c>
      <c r="I352" s="123">
        <f t="shared" si="28"/>
        <v>57.246161517925522</v>
      </c>
    </row>
    <row r="353" spans="1:9" ht="26" x14ac:dyDescent="0.35">
      <c r="A353" s="43">
        <v>343</v>
      </c>
      <c r="B353" s="34">
        <v>701</v>
      </c>
      <c r="C353" s="2" t="s">
        <v>268</v>
      </c>
      <c r="D353" s="2"/>
      <c r="E353" s="65" t="s">
        <v>110</v>
      </c>
      <c r="F353" s="99">
        <f>F354+F360+F362+F356+F358</f>
        <v>238342.39999999999</v>
      </c>
      <c r="G353" s="99">
        <f>G354+G360+G362+G356+G358</f>
        <v>238342.39999999999</v>
      </c>
      <c r="H353" s="118">
        <f>H354+H360+H362+H356+H358</f>
        <v>135818.98426</v>
      </c>
      <c r="I353" s="123">
        <f t="shared" si="28"/>
        <v>56.984818588719421</v>
      </c>
    </row>
    <row r="354" spans="1:9" ht="39" x14ac:dyDescent="0.35">
      <c r="A354" s="43">
        <v>344</v>
      </c>
      <c r="B354" s="34">
        <v>701</v>
      </c>
      <c r="C354" s="2" t="s">
        <v>269</v>
      </c>
      <c r="D354" s="2"/>
      <c r="E354" s="58" t="s">
        <v>111</v>
      </c>
      <c r="F354" s="99">
        <f>F355</f>
        <v>97881.5</v>
      </c>
      <c r="G354" s="99">
        <f>G355</f>
        <v>97881.5</v>
      </c>
      <c r="H354" s="118">
        <f>H355</f>
        <v>53528.274259999998</v>
      </c>
      <c r="I354" s="123">
        <f t="shared" si="28"/>
        <v>54.686814423563177</v>
      </c>
    </row>
    <row r="355" spans="1:9" ht="15.5" x14ac:dyDescent="0.35">
      <c r="A355" s="43">
        <v>345</v>
      </c>
      <c r="B355" s="35">
        <v>701</v>
      </c>
      <c r="C355" s="4" t="s">
        <v>269</v>
      </c>
      <c r="D355" s="4" t="s">
        <v>82</v>
      </c>
      <c r="E355" s="64" t="s">
        <v>83</v>
      </c>
      <c r="F355" s="100">
        <v>97881.5</v>
      </c>
      <c r="G355" s="100">
        <v>97881.5</v>
      </c>
      <c r="H355" s="119">
        <v>53528.274259999998</v>
      </c>
      <c r="I355" s="124">
        <f t="shared" si="28"/>
        <v>54.686814423563177</v>
      </c>
    </row>
    <row r="356" spans="1:9" s="16" customFormat="1" ht="15.5" x14ac:dyDescent="0.35">
      <c r="A356" s="43">
        <v>346</v>
      </c>
      <c r="B356" s="34">
        <v>701</v>
      </c>
      <c r="C356" s="2" t="s">
        <v>270</v>
      </c>
      <c r="D356" s="2"/>
      <c r="E356" s="58" t="s">
        <v>112</v>
      </c>
      <c r="F356" s="99">
        <f>F357</f>
        <v>3486</v>
      </c>
      <c r="G356" s="99">
        <f>G357</f>
        <v>3486</v>
      </c>
      <c r="H356" s="118">
        <f>H357</f>
        <v>1887.71</v>
      </c>
      <c r="I356" s="123">
        <f t="shared" si="28"/>
        <v>54.151176133103839</v>
      </c>
    </row>
    <row r="357" spans="1:9" ht="15.5" x14ac:dyDescent="0.35">
      <c r="A357" s="43">
        <v>347</v>
      </c>
      <c r="B357" s="35">
        <v>701</v>
      </c>
      <c r="C357" s="4" t="s">
        <v>270</v>
      </c>
      <c r="D357" s="4" t="s">
        <v>82</v>
      </c>
      <c r="E357" s="64" t="s">
        <v>83</v>
      </c>
      <c r="F357" s="100">
        <v>3486</v>
      </c>
      <c r="G357" s="100">
        <v>3486</v>
      </c>
      <c r="H357" s="119">
        <v>1887.71</v>
      </c>
      <c r="I357" s="124">
        <f t="shared" si="28"/>
        <v>54.151176133103839</v>
      </c>
    </row>
    <row r="358" spans="1:9" ht="15.5" x14ac:dyDescent="0.35">
      <c r="A358" s="43">
        <v>348</v>
      </c>
      <c r="B358" s="34">
        <v>701</v>
      </c>
      <c r="C358" s="2" t="s">
        <v>579</v>
      </c>
      <c r="D358" s="2"/>
      <c r="E358" s="5" t="s">
        <v>580</v>
      </c>
      <c r="F358" s="99">
        <f>F359</f>
        <v>1240.9000000000001</v>
      </c>
      <c r="G358" s="99">
        <f>G359</f>
        <v>1240.9000000000001</v>
      </c>
      <c r="H358" s="118">
        <f>H359</f>
        <v>484.5</v>
      </c>
      <c r="I358" s="123">
        <f t="shared" si="28"/>
        <v>39.044242082359574</v>
      </c>
    </row>
    <row r="359" spans="1:9" ht="15.5" x14ac:dyDescent="0.35">
      <c r="A359" s="43">
        <v>349</v>
      </c>
      <c r="B359" s="35">
        <v>701</v>
      </c>
      <c r="C359" s="4" t="s">
        <v>579</v>
      </c>
      <c r="D359" s="4" t="s">
        <v>82</v>
      </c>
      <c r="E359" s="64" t="s">
        <v>83</v>
      </c>
      <c r="F359" s="100">
        <v>1240.9000000000001</v>
      </c>
      <c r="G359" s="100">
        <v>1240.9000000000001</v>
      </c>
      <c r="H359" s="119">
        <v>484.5</v>
      </c>
      <c r="I359" s="124">
        <f t="shared" si="28"/>
        <v>39.044242082359574</v>
      </c>
    </row>
    <row r="360" spans="1:9" s="16" customFormat="1" ht="65" x14ac:dyDescent="0.35">
      <c r="A360" s="43">
        <v>350</v>
      </c>
      <c r="B360" s="34">
        <v>701</v>
      </c>
      <c r="C360" s="2" t="s">
        <v>190</v>
      </c>
      <c r="D360" s="2"/>
      <c r="E360" s="58" t="s">
        <v>87</v>
      </c>
      <c r="F360" s="99">
        <f>F361</f>
        <v>134348</v>
      </c>
      <c r="G360" s="99">
        <f>G361</f>
        <v>134348</v>
      </c>
      <c r="H360" s="118">
        <f>H361</f>
        <v>78879</v>
      </c>
      <c r="I360" s="123">
        <f t="shared" si="28"/>
        <v>58.712448268675374</v>
      </c>
    </row>
    <row r="361" spans="1:9" s="16" customFormat="1" ht="15.5" x14ac:dyDescent="0.35">
      <c r="A361" s="43">
        <v>351</v>
      </c>
      <c r="B361" s="35">
        <v>701</v>
      </c>
      <c r="C361" s="4" t="s">
        <v>190</v>
      </c>
      <c r="D361" s="4" t="s">
        <v>82</v>
      </c>
      <c r="E361" s="64" t="s">
        <v>83</v>
      </c>
      <c r="F361" s="101">
        <v>134348</v>
      </c>
      <c r="G361" s="101">
        <v>134348</v>
      </c>
      <c r="H361" s="120">
        <v>78879</v>
      </c>
      <c r="I361" s="124">
        <f t="shared" si="28"/>
        <v>58.712448268675374</v>
      </c>
    </row>
    <row r="362" spans="1:9" s="16" customFormat="1" ht="65.5" customHeight="1" x14ac:dyDescent="0.35">
      <c r="A362" s="43">
        <v>352</v>
      </c>
      <c r="B362" s="34">
        <v>701</v>
      </c>
      <c r="C362" s="2" t="s">
        <v>191</v>
      </c>
      <c r="D362" s="2"/>
      <c r="E362" s="58" t="s">
        <v>88</v>
      </c>
      <c r="F362" s="99">
        <f>F363</f>
        <v>1386</v>
      </c>
      <c r="G362" s="99">
        <f>G363</f>
        <v>1386</v>
      </c>
      <c r="H362" s="118">
        <f>H363</f>
        <v>1039.5</v>
      </c>
      <c r="I362" s="123">
        <f t="shared" si="28"/>
        <v>75</v>
      </c>
    </row>
    <row r="363" spans="1:9" s="16" customFormat="1" ht="16.5" customHeight="1" x14ac:dyDescent="0.35">
      <c r="A363" s="43">
        <v>353</v>
      </c>
      <c r="B363" s="35">
        <v>701</v>
      </c>
      <c r="C363" s="4" t="s">
        <v>191</v>
      </c>
      <c r="D363" s="4" t="s">
        <v>82</v>
      </c>
      <c r="E363" s="64" t="s">
        <v>83</v>
      </c>
      <c r="F363" s="101">
        <v>1386</v>
      </c>
      <c r="G363" s="101">
        <v>1386</v>
      </c>
      <c r="H363" s="120">
        <v>1039.5</v>
      </c>
      <c r="I363" s="124">
        <f t="shared" si="28"/>
        <v>75</v>
      </c>
    </row>
    <row r="364" spans="1:9" s="16" customFormat="1" ht="30.75" customHeight="1" x14ac:dyDescent="0.35">
      <c r="A364" s="43">
        <v>354</v>
      </c>
      <c r="B364" s="34">
        <v>701</v>
      </c>
      <c r="C364" s="2" t="s">
        <v>273</v>
      </c>
      <c r="D364" s="2"/>
      <c r="E364" s="65" t="s">
        <v>113</v>
      </c>
      <c r="F364" s="99">
        <f>F371+F373+F365+F367+F369</f>
        <v>73143.7</v>
      </c>
      <c r="G364" s="99">
        <f>G371+G373+G365+G367+G369</f>
        <v>73143.7</v>
      </c>
      <c r="H364" s="118">
        <f>H371+H373+H365+H367+H369</f>
        <v>42689.24</v>
      </c>
      <c r="I364" s="123">
        <f t="shared" si="28"/>
        <v>58.363522764093148</v>
      </c>
    </row>
    <row r="365" spans="1:9" s="16" customFormat="1" ht="45" customHeight="1" x14ac:dyDescent="0.35">
      <c r="A365" s="43">
        <v>355</v>
      </c>
      <c r="B365" s="34">
        <v>701</v>
      </c>
      <c r="C365" s="2" t="s">
        <v>274</v>
      </c>
      <c r="D365" s="2"/>
      <c r="E365" s="58" t="s">
        <v>114</v>
      </c>
      <c r="F365" s="99">
        <f>F366</f>
        <v>38053.300000000003</v>
      </c>
      <c r="G365" s="99">
        <f>G366</f>
        <v>38053.300000000003</v>
      </c>
      <c r="H365" s="118">
        <f>H366</f>
        <v>19889.2</v>
      </c>
      <c r="I365" s="123">
        <f t="shared" si="28"/>
        <v>52.266689091353449</v>
      </c>
    </row>
    <row r="366" spans="1:9" s="16" customFormat="1" ht="16" customHeight="1" x14ac:dyDescent="0.35">
      <c r="A366" s="43">
        <v>356</v>
      </c>
      <c r="B366" s="35">
        <v>701</v>
      </c>
      <c r="C366" s="4" t="s">
        <v>274</v>
      </c>
      <c r="D366" s="4" t="s">
        <v>82</v>
      </c>
      <c r="E366" s="64" t="s">
        <v>83</v>
      </c>
      <c r="F366" s="100">
        <v>38053.300000000003</v>
      </c>
      <c r="G366" s="100">
        <v>38053.300000000003</v>
      </c>
      <c r="H366" s="119">
        <v>19889.2</v>
      </c>
      <c r="I366" s="124">
        <f t="shared" si="28"/>
        <v>52.266689091353449</v>
      </c>
    </row>
    <row r="367" spans="1:9" s="16" customFormat="1" ht="17.25" customHeight="1" x14ac:dyDescent="0.35">
      <c r="A367" s="43">
        <v>357</v>
      </c>
      <c r="B367" s="34">
        <v>701</v>
      </c>
      <c r="C367" s="2" t="s">
        <v>275</v>
      </c>
      <c r="D367" s="2"/>
      <c r="E367" s="58" t="s">
        <v>115</v>
      </c>
      <c r="F367" s="99">
        <f>F368</f>
        <v>2105</v>
      </c>
      <c r="G367" s="99">
        <f>G368</f>
        <v>2105</v>
      </c>
      <c r="H367" s="118">
        <f>H368</f>
        <v>1113.54</v>
      </c>
      <c r="I367" s="123">
        <f t="shared" si="28"/>
        <v>52.899762470308787</v>
      </c>
    </row>
    <row r="368" spans="1:9" s="16" customFormat="1" ht="15" customHeight="1" x14ac:dyDescent="0.35">
      <c r="A368" s="43">
        <v>358</v>
      </c>
      <c r="B368" s="35">
        <v>701</v>
      </c>
      <c r="C368" s="4" t="s">
        <v>275</v>
      </c>
      <c r="D368" s="4" t="s">
        <v>82</v>
      </c>
      <c r="E368" s="64" t="s">
        <v>83</v>
      </c>
      <c r="F368" s="100">
        <v>2105</v>
      </c>
      <c r="G368" s="100">
        <v>2105</v>
      </c>
      <c r="H368" s="119">
        <v>1113.54</v>
      </c>
      <c r="I368" s="124">
        <f t="shared" si="28"/>
        <v>52.899762470308787</v>
      </c>
    </row>
    <row r="369" spans="1:9" ht="15.5" x14ac:dyDescent="0.35">
      <c r="A369" s="43">
        <v>359</v>
      </c>
      <c r="B369" s="34">
        <v>701</v>
      </c>
      <c r="C369" s="2" t="s">
        <v>276</v>
      </c>
      <c r="D369" s="2"/>
      <c r="E369" s="5" t="s">
        <v>535</v>
      </c>
      <c r="F369" s="99">
        <f>F370</f>
        <v>798.4</v>
      </c>
      <c r="G369" s="99">
        <f>G370</f>
        <v>798.4</v>
      </c>
      <c r="H369" s="118">
        <f>H370</f>
        <v>262.5</v>
      </c>
      <c r="I369" s="123">
        <f t="shared" si="28"/>
        <v>32.878256513026052</v>
      </c>
    </row>
    <row r="370" spans="1:9" ht="15.5" x14ac:dyDescent="0.35">
      <c r="A370" s="43">
        <v>360</v>
      </c>
      <c r="B370" s="35">
        <v>701</v>
      </c>
      <c r="C370" s="4" t="s">
        <v>276</v>
      </c>
      <c r="D370" s="4" t="s">
        <v>82</v>
      </c>
      <c r="E370" s="64" t="s">
        <v>83</v>
      </c>
      <c r="F370" s="100">
        <v>798.4</v>
      </c>
      <c r="G370" s="100">
        <v>798.4</v>
      </c>
      <c r="H370" s="119">
        <v>262.5</v>
      </c>
      <c r="I370" s="124">
        <f t="shared" si="28"/>
        <v>32.878256513026052</v>
      </c>
    </row>
    <row r="371" spans="1:9" s="16" customFormat="1" ht="93" customHeight="1" x14ac:dyDescent="0.35">
      <c r="A371" s="43">
        <v>361</v>
      </c>
      <c r="B371" s="34">
        <v>701</v>
      </c>
      <c r="C371" s="21" t="s">
        <v>192</v>
      </c>
      <c r="D371" s="2"/>
      <c r="E371" s="58" t="s">
        <v>89</v>
      </c>
      <c r="F371" s="99">
        <f>F372</f>
        <v>31730</v>
      </c>
      <c r="G371" s="99">
        <f>G372</f>
        <v>31730</v>
      </c>
      <c r="H371" s="118">
        <f>H372</f>
        <v>21202</v>
      </c>
      <c r="I371" s="123">
        <f t="shared" si="28"/>
        <v>66.820044122281757</v>
      </c>
    </row>
    <row r="372" spans="1:9" s="16" customFormat="1" ht="16.5" customHeight="1" x14ac:dyDescent="0.35">
      <c r="A372" s="43">
        <v>362</v>
      </c>
      <c r="B372" s="35">
        <v>701</v>
      </c>
      <c r="C372" s="4" t="s">
        <v>192</v>
      </c>
      <c r="D372" s="4" t="s">
        <v>82</v>
      </c>
      <c r="E372" s="64" t="s">
        <v>83</v>
      </c>
      <c r="F372" s="101">
        <v>31730</v>
      </c>
      <c r="G372" s="101">
        <v>31730</v>
      </c>
      <c r="H372" s="120">
        <v>21202</v>
      </c>
      <c r="I372" s="124">
        <f t="shared" si="28"/>
        <v>66.820044122281757</v>
      </c>
    </row>
    <row r="373" spans="1:9" s="16" customFormat="1" ht="108" customHeight="1" x14ac:dyDescent="0.35">
      <c r="A373" s="43">
        <v>363</v>
      </c>
      <c r="B373" s="34">
        <v>701</v>
      </c>
      <c r="C373" s="2" t="s">
        <v>193</v>
      </c>
      <c r="D373" s="2"/>
      <c r="E373" s="58" t="s">
        <v>90</v>
      </c>
      <c r="F373" s="99">
        <f>F374</f>
        <v>457</v>
      </c>
      <c r="G373" s="99">
        <f>G374</f>
        <v>457</v>
      </c>
      <c r="H373" s="118">
        <f>H374</f>
        <v>222</v>
      </c>
      <c r="I373" s="123">
        <f t="shared" si="28"/>
        <v>48.577680525164112</v>
      </c>
    </row>
    <row r="374" spans="1:9" s="16" customFormat="1" ht="14.5" customHeight="1" x14ac:dyDescent="0.35">
      <c r="A374" s="43">
        <v>364</v>
      </c>
      <c r="B374" s="35">
        <v>701</v>
      </c>
      <c r="C374" s="4" t="s">
        <v>193</v>
      </c>
      <c r="D374" s="4" t="s">
        <v>82</v>
      </c>
      <c r="E374" s="64" t="s">
        <v>83</v>
      </c>
      <c r="F374" s="101">
        <v>457</v>
      </c>
      <c r="G374" s="101">
        <v>457</v>
      </c>
      <c r="H374" s="120">
        <v>222</v>
      </c>
      <c r="I374" s="124">
        <f t="shared" si="28"/>
        <v>48.577680525164112</v>
      </c>
    </row>
    <row r="375" spans="1:9" s="16" customFormat="1" ht="39" x14ac:dyDescent="0.35">
      <c r="A375" s="43">
        <v>365</v>
      </c>
      <c r="B375" s="34">
        <v>701</v>
      </c>
      <c r="C375" s="2" t="s">
        <v>271</v>
      </c>
      <c r="D375" s="2"/>
      <c r="E375" s="65" t="s">
        <v>174</v>
      </c>
      <c r="F375" s="99">
        <f>F378+F376</f>
        <v>40402.400000000001</v>
      </c>
      <c r="G375" s="99">
        <f>G378+G376</f>
        <v>32562.400000000001</v>
      </c>
      <c r="H375" s="118">
        <f>H378+H376</f>
        <v>18446.335749999998</v>
      </c>
      <c r="I375" s="123">
        <f t="shared" si="28"/>
        <v>56.649189709603711</v>
      </c>
    </row>
    <row r="376" spans="1:9" s="16" customFormat="1" ht="26" x14ac:dyDescent="0.35">
      <c r="A376" s="43">
        <v>366</v>
      </c>
      <c r="B376" s="34">
        <v>701</v>
      </c>
      <c r="C376" s="21" t="s">
        <v>521</v>
      </c>
      <c r="D376" s="2"/>
      <c r="E376" s="58" t="s">
        <v>522</v>
      </c>
      <c r="F376" s="99">
        <f>F377</f>
        <v>100</v>
      </c>
      <c r="G376" s="99">
        <f>G377</f>
        <v>100</v>
      </c>
      <c r="H376" s="118">
        <f>H377</f>
        <v>100</v>
      </c>
      <c r="I376" s="123">
        <f t="shared" si="28"/>
        <v>100</v>
      </c>
    </row>
    <row r="377" spans="1:9" s="16" customFormat="1" ht="15.5" x14ac:dyDescent="0.35">
      <c r="A377" s="43">
        <v>367</v>
      </c>
      <c r="B377" s="35">
        <v>701</v>
      </c>
      <c r="C377" s="33" t="s">
        <v>521</v>
      </c>
      <c r="D377" s="4" t="s">
        <v>82</v>
      </c>
      <c r="E377" s="64" t="s">
        <v>83</v>
      </c>
      <c r="F377" s="100">
        <v>100</v>
      </c>
      <c r="G377" s="100">
        <v>100</v>
      </c>
      <c r="H377" s="119">
        <v>100</v>
      </c>
      <c r="I377" s="124">
        <f t="shared" si="28"/>
        <v>100</v>
      </c>
    </row>
    <row r="378" spans="1:9" s="16" customFormat="1" ht="39" x14ac:dyDescent="0.35">
      <c r="A378" s="43">
        <v>368</v>
      </c>
      <c r="B378" s="34">
        <v>701</v>
      </c>
      <c r="C378" s="21" t="s">
        <v>649</v>
      </c>
      <c r="D378" s="21"/>
      <c r="E378" s="58" t="s">
        <v>648</v>
      </c>
      <c r="F378" s="99">
        <f>F379</f>
        <v>40302.400000000001</v>
      </c>
      <c r="G378" s="99">
        <f>G379</f>
        <v>32462.400000000001</v>
      </c>
      <c r="H378" s="118">
        <f>H379</f>
        <v>18346.335749999998</v>
      </c>
      <c r="I378" s="123">
        <f t="shared" si="28"/>
        <v>56.515648103652218</v>
      </c>
    </row>
    <row r="379" spans="1:9" s="16" customFormat="1" ht="15.5" x14ac:dyDescent="0.35">
      <c r="A379" s="43">
        <v>369</v>
      </c>
      <c r="B379" s="35">
        <v>701</v>
      </c>
      <c r="C379" s="33" t="s">
        <v>649</v>
      </c>
      <c r="D379" s="4" t="s">
        <v>82</v>
      </c>
      <c r="E379" s="64" t="s">
        <v>83</v>
      </c>
      <c r="F379" s="100">
        <v>40302.400000000001</v>
      </c>
      <c r="G379" s="100">
        <v>32462.400000000001</v>
      </c>
      <c r="H379" s="119">
        <v>18346.335749999998</v>
      </c>
      <c r="I379" s="124">
        <f t="shared" si="28"/>
        <v>56.515648103652218</v>
      </c>
    </row>
    <row r="380" spans="1:9" s="16" customFormat="1" ht="39" x14ac:dyDescent="0.35">
      <c r="A380" s="43">
        <v>370</v>
      </c>
      <c r="B380" s="60">
        <v>701</v>
      </c>
      <c r="C380" s="2" t="s">
        <v>189</v>
      </c>
      <c r="D380" s="4"/>
      <c r="E380" s="58" t="s">
        <v>559</v>
      </c>
      <c r="F380" s="99">
        <f t="shared" ref="F380:H382" si="29">F381</f>
        <v>3375.3</v>
      </c>
      <c r="G380" s="99">
        <f t="shared" si="29"/>
        <v>9975.2999999999993</v>
      </c>
      <c r="H380" s="118">
        <f t="shared" si="29"/>
        <v>0</v>
      </c>
      <c r="I380" s="123">
        <f t="shared" si="28"/>
        <v>0</v>
      </c>
    </row>
    <row r="381" spans="1:9" s="16" customFormat="1" ht="26" x14ac:dyDescent="0.35">
      <c r="A381" s="43">
        <v>371</v>
      </c>
      <c r="B381" s="34">
        <v>701</v>
      </c>
      <c r="C381" s="21" t="s">
        <v>232</v>
      </c>
      <c r="D381" s="2"/>
      <c r="E381" s="58" t="s">
        <v>231</v>
      </c>
      <c r="F381" s="99">
        <f t="shared" si="29"/>
        <v>3375.3</v>
      </c>
      <c r="G381" s="99">
        <f t="shared" si="29"/>
        <v>9975.2999999999993</v>
      </c>
      <c r="H381" s="118">
        <f t="shared" si="29"/>
        <v>0</v>
      </c>
      <c r="I381" s="123">
        <f t="shared" si="28"/>
        <v>0</v>
      </c>
    </row>
    <row r="382" spans="1:9" s="16" customFormat="1" ht="26" x14ac:dyDescent="0.35">
      <c r="A382" s="43">
        <v>372</v>
      </c>
      <c r="B382" s="60">
        <v>701</v>
      </c>
      <c r="C382" s="9" t="s">
        <v>575</v>
      </c>
      <c r="D382" s="4"/>
      <c r="E382" s="58" t="s">
        <v>574</v>
      </c>
      <c r="F382" s="99">
        <f t="shared" si="29"/>
        <v>3375.3</v>
      </c>
      <c r="G382" s="99">
        <f t="shared" si="29"/>
        <v>9975.2999999999993</v>
      </c>
      <c r="H382" s="118">
        <f t="shared" si="29"/>
        <v>0</v>
      </c>
      <c r="I382" s="123">
        <f t="shared" si="28"/>
        <v>0</v>
      </c>
    </row>
    <row r="383" spans="1:9" s="16" customFormat="1" ht="15.5" x14ac:dyDescent="0.35">
      <c r="A383" s="43">
        <v>373</v>
      </c>
      <c r="B383" s="61">
        <v>701</v>
      </c>
      <c r="C383" s="11" t="s">
        <v>575</v>
      </c>
      <c r="D383" s="4" t="s">
        <v>82</v>
      </c>
      <c r="E383" s="64" t="s">
        <v>83</v>
      </c>
      <c r="F383" s="100">
        <v>3375.3</v>
      </c>
      <c r="G383" s="100">
        <v>9975.2999999999993</v>
      </c>
      <c r="H383" s="119">
        <v>0</v>
      </c>
      <c r="I383" s="124">
        <f t="shared" si="28"/>
        <v>0</v>
      </c>
    </row>
    <row r="384" spans="1:9" ht="39" x14ac:dyDescent="0.35">
      <c r="A384" s="43">
        <v>374</v>
      </c>
      <c r="B384" s="1">
        <v>701</v>
      </c>
      <c r="C384" s="2" t="s">
        <v>421</v>
      </c>
      <c r="D384" s="4"/>
      <c r="E384" s="65" t="s">
        <v>640</v>
      </c>
      <c r="F384" s="99">
        <f t="shared" ref="F384:H385" si="30">F385</f>
        <v>4029.6</v>
      </c>
      <c r="G384" s="99">
        <f t="shared" si="30"/>
        <v>4029.6</v>
      </c>
      <c r="H384" s="118">
        <f t="shared" si="30"/>
        <v>1650.17</v>
      </c>
      <c r="I384" s="123">
        <f t="shared" si="28"/>
        <v>40.951211038316458</v>
      </c>
    </row>
    <row r="385" spans="1:9" ht="39" x14ac:dyDescent="0.35">
      <c r="A385" s="43">
        <v>375</v>
      </c>
      <c r="B385" s="1">
        <v>701</v>
      </c>
      <c r="C385" s="2" t="s">
        <v>422</v>
      </c>
      <c r="D385" s="4"/>
      <c r="E385" s="58" t="s">
        <v>438</v>
      </c>
      <c r="F385" s="99">
        <f t="shared" si="30"/>
        <v>4029.6</v>
      </c>
      <c r="G385" s="99">
        <f t="shared" si="30"/>
        <v>4029.6</v>
      </c>
      <c r="H385" s="118">
        <f t="shared" si="30"/>
        <v>1650.17</v>
      </c>
      <c r="I385" s="123">
        <f t="shared" si="28"/>
        <v>40.951211038316458</v>
      </c>
    </row>
    <row r="386" spans="1:9" ht="15.5" x14ac:dyDescent="0.35">
      <c r="A386" s="43">
        <v>376</v>
      </c>
      <c r="B386" s="3">
        <v>701</v>
      </c>
      <c r="C386" s="4" t="s">
        <v>422</v>
      </c>
      <c r="D386" s="4" t="s">
        <v>82</v>
      </c>
      <c r="E386" s="64" t="s">
        <v>83</v>
      </c>
      <c r="F386" s="100">
        <v>4029.6</v>
      </c>
      <c r="G386" s="100">
        <v>4029.6</v>
      </c>
      <c r="H386" s="119">
        <v>1650.17</v>
      </c>
      <c r="I386" s="124">
        <f t="shared" si="28"/>
        <v>40.951211038316458</v>
      </c>
    </row>
    <row r="387" spans="1:9" ht="15.5" x14ac:dyDescent="0.35">
      <c r="A387" s="43">
        <v>377</v>
      </c>
      <c r="B387" s="60">
        <v>702</v>
      </c>
      <c r="C387" s="9"/>
      <c r="D387" s="2"/>
      <c r="E387" s="58" t="s">
        <v>21</v>
      </c>
      <c r="F387" s="99">
        <f>F388+F421</f>
        <v>654993.90000000014</v>
      </c>
      <c r="G387" s="99">
        <f>G388+G421</f>
        <v>656233.90000000014</v>
      </c>
      <c r="H387" s="118">
        <f>H388+H421</f>
        <v>390978.24887999997</v>
      </c>
      <c r="I387" s="123">
        <f t="shared" si="28"/>
        <v>59.579099598481555</v>
      </c>
    </row>
    <row r="388" spans="1:9" ht="39" x14ac:dyDescent="0.35">
      <c r="A388" s="43">
        <v>378</v>
      </c>
      <c r="B388" s="34">
        <v>702</v>
      </c>
      <c r="C388" s="2" t="s">
        <v>267</v>
      </c>
      <c r="D388" s="2"/>
      <c r="E388" s="65" t="s">
        <v>631</v>
      </c>
      <c r="F388" s="99">
        <f>F389+F404</f>
        <v>642905.10000000009</v>
      </c>
      <c r="G388" s="99">
        <f>G389+G404</f>
        <v>644145.10000000009</v>
      </c>
      <c r="H388" s="118">
        <f>H389+H404</f>
        <v>386226.14887999999</v>
      </c>
      <c r="I388" s="123">
        <f t="shared" si="28"/>
        <v>59.959494977141013</v>
      </c>
    </row>
    <row r="389" spans="1:9" ht="26" x14ac:dyDescent="0.35">
      <c r="A389" s="43">
        <v>379</v>
      </c>
      <c r="B389" s="34">
        <v>702</v>
      </c>
      <c r="C389" s="2" t="s">
        <v>273</v>
      </c>
      <c r="D389" s="2"/>
      <c r="E389" s="65" t="s">
        <v>113</v>
      </c>
      <c r="F389" s="99">
        <f>F390+F392+F394+F396+F398+F400+F402</f>
        <v>544557.80000000005</v>
      </c>
      <c r="G389" s="99">
        <f>G390+G392+G394+G396+G398+G400+G402</f>
        <v>544557.80000000005</v>
      </c>
      <c r="H389" s="118">
        <f>H390+H392+H394+H396+H398+H400+H402</f>
        <v>340217.99047999998</v>
      </c>
      <c r="I389" s="123">
        <f t="shared" si="28"/>
        <v>62.476010899118506</v>
      </c>
    </row>
    <row r="390" spans="1:9" ht="39" x14ac:dyDescent="0.35">
      <c r="A390" s="43">
        <v>380</v>
      </c>
      <c r="B390" s="34">
        <v>702</v>
      </c>
      <c r="C390" s="2" t="s">
        <v>274</v>
      </c>
      <c r="D390" s="2"/>
      <c r="E390" s="58" t="s">
        <v>114</v>
      </c>
      <c r="F390" s="99">
        <f>F391</f>
        <v>163738.19999999998</v>
      </c>
      <c r="G390" s="99">
        <f>G391</f>
        <v>163738.19999999998</v>
      </c>
      <c r="H390" s="118">
        <f>H391</f>
        <v>92218.29</v>
      </c>
      <c r="I390" s="123">
        <f t="shared" si="28"/>
        <v>56.320571497671288</v>
      </c>
    </row>
    <row r="391" spans="1:9" ht="15.5" x14ac:dyDescent="0.35">
      <c r="A391" s="43">
        <v>381</v>
      </c>
      <c r="B391" s="35">
        <v>702</v>
      </c>
      <c r="C391" s="4" t="s">
        <v>274</v>
      </c>
      <c r="D391" s="4" t="s">
        <v>82</v>
      </c>
      <c r="E391" s="64" t="s">
        <v>83</v>
      </c>
      <c r="F391" s="100">
        <f>163973.4-235.2</f>
        <v>163738.19999999998</v>
      </c>
      <c r="G391" s="100">
        <f>163973.4-235.2</f>
        <v>163738.19999999998</v>
      </c>
      <c r="H391" s="119">
        <v>92218.29</v>
      </c>
      <c r="I391" s="124">
        <f t="shared" si="28"/>
        <v>56.320571497671288</v>
      </c>
    </row>
    <row r="392" spans="1:9" ht="22.5" customHeight="1" x14ac:dyDescent="0.35">
      <c r="A392" s="43">
        <v>382</v>
      </c>
      <c r="B392" s="34">
        <v>702</v>
      </c>
      <c r="C392" s="2" t="s">
        <v>276</v>
      </c>
      <c r="D392" s="2"/>
      <c r="E392" s="5" t="s">
        <v>535</v>
      </c>
      <c r="F392" s="99">
        <f>F393</f>
        <v>7167.6</v>
      </c>
      <c r="G392" s="99">
        <f>G393</f>
        <v>7167.6</v>
      </c>
      <c r="H392" s="118">
        <f>H393</f>
        <v>2893.05</v>
      </c>
      <c r="I392" s="123">
        <f t="shared" si="28"/>
        <v>40.362882973380209</v>
      </c>
    </row>
    <row r="393" spans="1:9" s="16" customFormat="1" ht="15.5" x14ac:dyDescent="0.35">
      <c r="A393" s="43">
        <v>383</v>
      </c>
      <c r="B393" s="35">
        <v>702</v>
      </c>
      <c r="C393" s="4" t="s">
        <v>276</v>
      </c>
      <c r="D393" s="4" t="s">
        <v>82</v>
      </c>
      <c r="E393" s="64" t="s">
        <v>83</v>
      </c>
      <c r="F393" s="100">
        <v>7167.6</v>
      </c>
      <c r="G393" s="100">
        <v>7167.6</v>
      </c>
      <c r="H393" s="119">
        <v>2893.05</v>
      </c>
      <c r="I393" s="124">
        <f t="shared" si="28"/>
        <v>40.362882973380209</v>
      </c>
    </row>
    <row r="394" spans="1:9" ht="104" x14ac:dyDescent="0.35">
      <c r="A394" s="43">
        <v>384</v>
      </c>
      <c r="B394" s="34">
        <v>702</v>
      </c>
      <c r="C394" s="21" t="s">
        <v>192</v>
      </c>
      <c r="D394" s="2"/>
      <c r="E394" s="58" t="s">
        <v>89</v>
      </c>
      <c r="F394" s="102">
        <f>F395</f>
        <v>312509</v>
      </c>
      <c r="G394" s="102">
        <f>G395</f>
        <v>312509</v>
      </c>
      <c r="H394" s="121">
        <f>H395</f>
        <v>207455</v>
      </c>
      <c r="I394" s="123">
        <f t="shared" si="28"/>
        <v>66.383688149781278</v>
      </c>
    </row>
    <row r="395" spans="1:9" s="16" customFormat="1" ht="15.5" x14ac:dyDescent="0.35">
      <c r="A395" s="43">
        <v>385</v>
      </c>
      <c r="B395" s="35">
        <v>702</v>
      </c>
      <c r="C395" s="4" t="s">
        <v>192</v>
      </c>
      <c r="D395" s="4" t="s">
        <v>82</v>
      </c>
      <c r="E395" s="64" t="s">
        <v>83</v>
      </c>
      <c r="F395" s="101">
        <f>310376+2133</f>
        <v>312509</v>
      </c>
      <c r="G395" s="101">
        <f>310376+2133</f>
        <v>312509</v>
      </c>
      <c r="H395" s="120">
        <v>207455</v>
      </c>
      <c r="I395" s="124">
        <f t="shared" si="28"/>
        <v>66.383688149781278</v>
      </c>
    </row>
    <row r="396" spans="1:9" s="16" customFormat="1" ht="104" x14ac:dyDescent="0.35">
      <c r="A396" s="43">
        <v>386</v>
      </c>
      <c r="B396" s="34">
        <v>702</v>
      </c>
      <c r="C396" s="2" t="s">
        <v>193</v>
      </c>
      <c r="D396" s="2"/>
      <c r="E396" s="58" t="s">
        <v>90</v>
      </c>
      <c r="F396" s="102">
        <f>F397</f>
        <v>10726</v>
      </c>
      <c r="G396" s="102">
        <f>G397</f>
        <v>10726</v>
      </c>
      <c r="H396" s="121">
        <f>H397</f>
        <v>5178</v>
      </c>
      <c r="I396" s="123">
        <f t="shared" si="28"/>
        <v>48.275219093790788</v>
      </c>
    </row>
    <row r="397" spans="1:9" s="16" customFormat="1" ht="15.5" x14ac:dyDescent="0.35">
      <c r="A397" s="43">
        <v>387</v>
      </c>
      <c r="B397" s="35">
        <v>702</v>
      </c>
      <c r="C397" s="4" t="s">
        <v>193</v>
      </c>
      <c r="D397" s="4" t="s">
        <v>82</v>
      </c>
      <c r="E397" s="64" t="s">
        <v>83</v>
      </c>
      <c r="F397" s="101">
        <v>10726</v>
      </c>
      <c r="G397" s="101">
        <v>10726</v>
      </c>
      <c r="H397" s="120">
        <v>5178</v>
      </c>
      <c r="I397" s="124">
        <f t="shared" si="28"/>
        <v>48.275219093790788</v>
      </c>
    </row>
    <row r="398" spans="1:9" s="16" customFormat="1" ht="27.65" customHeight="1" x14ac:dyDescent="0.35">
      <c r="A398" s="43">
        <v>388</v>
      </c>
      <c r="B398" s="93">
        <v>702</v>
      </c>
      <c r="C398" s="70" t="s">
        <v>277</v>
      </c>
      <c r="D398" s="68"/>
      <c r="E398" s="83" t="s">
        <v>510</v>
      </c>
      <c r="F398" s="99">
        <f>F399</f>
        <v>15065</v>
      </c>
      <c r="G398" s="99">
        <f>G399</f>
        <v>15065</v>
      </c>
      <c r="H398" s="118">
        <f>H399</f>
        <v>8694.9</v>
      </c>
      <c r="I398" s="123">
        <f t="shared" si="28"/>
        <v>57.715897776302683</v>
      </c>
    </row>
    <row r="399" spans="1:9" s="16" customFormat="1" ht="15.5" x14ac:dyDescent="0.35">
      <c r="A399" s="43">
        <v>389</v>
      </c>
      <c r="B399" s="94">
        <v>702</v>
      </c>
      <c r="C399" s="69" t="s">
        <v>277</v>
      </c>
      <c r="D399" s="69" t="s">
        <v>82</v>
      </c>
      <c r="E399" s="64" t="s">
        <v>83</v>
      </c>
      <c r="F399" s="101">
        <v>15065</v>
      </c>
      <c r="G399" s="101">
        <v>15065</v>
      </c>
      <c r="H399" s="120">
        <v>8694.9</v>
      </c>
      <c r="I399" s="124">
        <f t="shared" si="28"/>
        <v>57.715897776302683</v>
      </c>
    </row>
    <row r="400" spans="1:9" s="16" customFormat="1" ht="91" x14ac:dyDescent="0.35">
      <c r="A400" s="43">
        <v>390</v>
      </c>
      <c r="B400" s="1">
        <v>702</v>
      </c>
      <c r="C400" s="2" t="s">
        <v>493</v>
      </c>
      <c r="D400" s="2"/>
      <c r="E400" s="58" t="s">
        <v>698</v>
      </c>
      <c r="F400" s="99">
        <f>F401</f>
        <v>19225</v>
      </c>
      <c r="G400" s="99">
        <f>G401</f>
        <v>19225</v>
      </c>
      <c r="H400" s="118">
        <f>H401</f>
        <v>15388.760480000001</v>
      </c>
      <c r="I400" s="123">
        <f t="shared" si="28"/>
        <v>80.045568166449939</v>
      </c>
    </row>
    <row r="401" spans="1:10" s="16" customFormat="1" ht="15.5" x14ac:dyDescent="0.35">
      <c r="A401" s="43">
        <v>391</v>
      </c>
      <c r="B401" s="3">
        <v>702</v>
      </c>
      <c r="C401" s="4" t="s">
        <v>493</v>
      </c>
      <c r="D401" s="4" t="s">
        <v>82</v>
      </c>
      <c r="E401" s="64" t="s">
        <v>83</v>
      </c>
      <c r="F401" s="101">
        <v>19225</v>
      </c>
      <c r="G401" s="101">
        <v>19225</v>
      </c>
      <c r="H401" s="120">
        <v>15388.760480000001</v>
      </c>
      <c r="I401" s="124">
        <f t="shared" si="28"/>
        <v>80.045568166449939</v>
      </c>
    </row>
    <row r="402" spans="1:10" s="16" customFormat="1" ht="52" customHeight="1" x14ac:dyDescent="0.35">
      <c r="A402" s="43">
        <v>392</v>
      </c>
      <c r="B402" s="1">
        <v>702</v>
      </c>
      <c r="C402" s="2" t="s">
        <v>679</v>
      </c>
      <c r="D402" s="2"/>
      <c r="E402" s="58" t="s">
        <v>680</v>
      </c>
      <c r="F402" s="99">
        <f>F403</f>
        <v>16127</v>
      </c>
      <c r="G402" s="99">
        <f>G403</f>
        <v>16127</v>
      </c>
      <c r="H402" s="118">
        <f>H403</f>
        <v>8389.99</v>
      </c>
      <c r="I402" s="123">
        <f t="shared" si="28"/>
        <v>52.024493086128857</v>
      </c>
    </row>
    <row r="403" spans="1:10" s="16" customFormat="1" ht="15.5" x14ac:dyDescent="0.35">
      <c r="A403" s="43">
        <v>393</v>
      </c>
      <c r="B403" s="3">
        <v>702</v>
      </c>
      <c r="C403" s="4" t="s">
        <v>679</v>
      </c>
      <c r="D403" s="4" t="s">
        <v>82</v>
      </c>
      <c r="E403" s="64" t="s">
        <v>83</v>
      </c>
      <c r="F403" s="101">
        <v>16127</v>
      </c>
      <c r="G403" s="101">
        <v>16127</v>
      </c>
      <c r="H403" s="120">
        <v>8389.99</v>
      </c>
      <c r="I403" s="124">
        <f t="shared" si="28"/>
        <v>52.024493086128857</v>
      </c>
    </row>
    <row r="404" spans="1:10" ht="39" x14ac:dyDescent="0.35">
      <c r="A404" s="43">
        <v>394</v>
      </c>
      <c r="B404" s="34">
        <v>702</v>
      </c>
      <c r="C404" s="2" t="s">
        <v>271</v>
      </c>
      <c r="D404" s="2"/>
      <c r="E404" s="65" t="s">
        <v>174</v>
      </c>
      <c r="F404" s="99">
        <f>F405+F417+F419+F407+F411+F413+F415+F409</f>
        <v>98347.299999999988</v>
      </c>
      <c r="G404" s="99">
        <f>G405+G417+G419+G407+G411+G413+G415+G409</f>
        <v>99587.3</v>
      </c>
      <c r="H404" s="118">
        <f>H405+H417+H419+H407+H411+H413+H415+H409</f>
        <v>46008.1584</v>
      </c>
      <c r="I404" s="123">
        <f t="shared" si="28"/>
        <v>46.198820933994597</v>
      </c>
    </row>
    <row r="405" spans="1:10" s="16" customFormat="1" ht="54.65" customHeight="1" x14ac:dyDescent="0.35">
      <c r="A405" s="43">
        <v>395</v>
      </c>
      <c r="B405" s="34">
        <v>702</v>
      </c>
      <c r="C405" s="21" t="s">
        <v>272</v>
      </c>
      <c r="D405" s="21"/>
      <c r="E405" s="58" t="s">
        <v>430</v>
      </c>
      <c r="F405" s="99">
        <f>F406</f>
        <v>12929.4</v>
      </c>
      <c r="G405" s="99">
        <f>G406</f>
        <v>12929.4</v>
      </c>
      <c r="H405" s="118">
        <f>H406</f>
        <v>2751.2507999999998</v>
      </c>
      <c r="I405" s="123">
        <f t="shared" si="28"/>
        <v>21.279029189289524</v>
      </c>
    </row>
    <row r="406" spans="1:10" s="16" customFormat="1" ht="15.5" x14ac:dyDescent="0.35">
      <c r="A406" s="43">
        <v>396</v>
      </c>
      <c r="B406" s="35">
        <v>702</v>
      </c>
      <c r="C406" s="33" t="s">
        <v>272</v>
      </c>
      <c r="D406" s="4" t="s">
        <v>82</v>
      </c>
      <c r="E406" s="64" t="s">
        <v>83</v>
      </c>
      <c r="F406" s="100">
        <v>12929.4</v>
      </c>
      <c r="G406" s="100">
        <v>12929.4</v>
      </c>
      <c r="H406" s="119">
        <v>2751.2507999999998</v>
      </c>
      <c r="I406" s="124">
        <f t="shared" si="28"/>
        <v>21.279029189289524</v>
      </c>
    </row>
    <row r="407" spans="1:10" s="16" customFormat="1" ht="26" x14ac:dyDescent="0.35">
      <c r="A407" s="43">
        <v>397</v>
      </c>
      <c r="B407" s="34">
        <v>702</v>
      </c>
      <c r="C407" s="21" t="s">
        <v>521</v>
      </c>
      <c r="D407" s="2"/>
      <c r="E407" s="58" t="s">
        <v>522</v>
      </c>
      <c r="F407" s="99">
        <f>F408</f>
        <v>1412.5</v>
      </c>
      <c r="G407" s="99">
        <f>G408</f>
        <v>1412.5</v>
      </c>
      <c r="H407" s="118">
        <f>H408</f>
        <v>585</v>
      </c>
      <c r="I407" s="123">
        <f t="shared" si="28"/>
        <v>41.415929203539825</v>
      </c>
    </row>
    <row r="408" spans="1:10" s="16" customFormat="1" ht="15.5" x14ac:dyDescent="0.35">
      <c r="A408" s="43">
        <v>398</v>
      </c>
      <c r="B408" s="35">
        <v>702</v>
      </c>
      <c r="C408" s="33" t="s">
        <v>521</v>
      </c>
      <c r="D408" s="4" t="s">
        <v>82</v>
      </c>
      <c r="E408" s="64" t="s">
        <v>83</v>
      </c>
      <c r="F408" s="100">
        <f>1362.5+50</f>
        <v>1412.5</v>
      </c>
      <c r="G408" s="100">
        <f>1362.5+50</f>
        <v>1412.5</v>
      </c>
      <c r="H408" s="119">
        <v>585</v>
      </c>
      <c r="I408" s="124">
        <f t="shared" si="28"/>
        <v>41.415929203539825</v>
      </c>
      <c r="J408" s="40"/>
    </row>
    <row r="409" spans="1:10" s="16" customFormat="1" ht="39" x14ac:dyDescent="0.35">
      <c r="A409" s="43">
        <v>399</v>
      </c>
      <c r="B409" s="34">
        <v>702</v>
      </c>
      <c r="C409" s="21" t="s">
        <v>649</v>
      </c>
      <c r="D409" s="21"/>
      <c r="E409" s="58" t="s">
        <v>648</v>
      </c>
      <c r="F409" s="99">
        <f>F410</f>
        <v>65053.599999999999</v>
      </c>
      <c r="G409" s="99">
        <f>G410</f>
        <v>66293.600000000006</v>
      </c>
      <c r="H409" s="118">
        <f>H410</f>
        <v>40268.6345</v>
      </c>
      <c r="I409" s="123">
        <f t="shared" si="28"/>
        <v>60.742868844051301</v>
      </c>
    </row>
    <row r="410" spans="1:10" s="16" customFormat="1" ht="15.5" x14ac:dyDescent="0.35">
      <c r="A410" s="43">
        <v>400</v>
      </c>
      <c r="B410" s="35">
        <v>702</v>
      </c>
      <c r="C410" s="33" t="s">
        <v>649</v>
      </c>
      <c r="D410" s="4" t="s">
        <v>82</v>
      </c>
      <c r="E410" s="64" t="s">
        <v>83</v>
      </c>
      <c r="F410" s="100">
        <v>65053.599999999999</v>
      </c>
      <c r="G410" s="100">
        <v>66293.600000000006</v>
      </c>
      <c r="H410" s="119">
        <v>40268.6345</v>
      </c>
      <c r="I410" s="124">
        <f t="shared" si="28"/>
        <v>60.742868844051301</v>
      </c>
    </row>
    <row r="411" spans="1:10" s="40" customFormat="1" ht="26" x14ac:dyDescent="0.35">
      <c r="A411" s="43">
        <v>401</v>
      </c>
      <c r="B411" s="34">
        <v>702</v>
      </c>
      <c r="C411" s="21" t="s">
        <v>543</v>
      </c>
      <c r="D411" s="2"/>
      <c r="E411" s="58" t="s">
        <v>544</v>
      </c>
      <c r="F411" s="99">
        <f>F412</f>
        <v>1109.0999999999999</v>
      </c>
      <c r="G411" s="99">
        <f>G412</f>
        <v>1109.0999999999999</v>
      </c>
      <c r="H411" s="118">
        <f>H412</f>
        <v>495</v>
      </c>
      <c r="I411" s="123">
        <f t="shared" si="28"/>
        <v>44.630781714903975</v>
      </c>
    </row>
    <row r="412" spans="1:10" s="40" customFormat="1" ht="15.5" x14ac:dyDescent="0.35">
      <c r="A412" s="43">
        <v>402</v>
      </c>
      <c r="B412" s="35">
        <v>702</v>
      </c>
      <c r="C412" s="33" t="s">
        <v>543</v>
      </c>
      <c r="D412" s="4" t="s">
        <v>82</v>
      </c>
      <c r="E412" s="64" t="s">
        <v>83</v>
      </c>
      <c r="F412" s="101">
        <v>1109.0999999999999</v>
      </c>
      <c r="G412" s="101">
        <v>1109.0999999999999</v>
      </c>
      <c r="H412" s="120">
        <v>495</v>
      </c>
      <c r="I412" s="124">
        <f t="shared" si="28"/>
        <v>44.630781714903975</v>
      </c>
    </row>
    <row r="413" spans="1:10" s="40" customFormat="1" ht="39" x14ac:dyDescent="0.35">
      <c r="A413" s="43">
        <v>403</v>
      </c>
      <c r="B413" s="34">
        <v>702</v>
      </c>
      <c r="C413" s="21" t="s">
        <v>627</v>
      </c>
      <c r="D413" s="2"/>
      <c r="E413" s="58" t="s">
        <v>626</v>
      </c>
      <c r="F413" s="99">
        <f>F414</f>
        <v>2475</v>
      </c>
      <c r="G413" s="99">
        <f>G414</f>
        <v>2475</v>
      </c>
      <c r="H413" s="118">
        <f>H414</f>
        <v>225.7</v>
      </c>
      <c r="I413" s="123">
        <f t="shared" ref="I413:I478" si="31">H413/G413*100</f>
        <v>9.119191919191918</v>
      </c>
    </row>
    <row r="414" spans="1:10" s="40" customFormat="1" ht="15.5" x14ac:dyDescent="0.35">
      <c r="A414" s="43">
        <v>404</v>
      </c>
      <c r="B414" s="35">
        <v>702</v>
      </c>
      <c r="C414" s="33" t="s">
        <v>627</v>
      </c>
      <c r="D414" s="4" t="s">
        <v>82</v>
      </c>
      <c r="E414" s="64" t="s">
        <v>83</v>
      </c>
      <c r="F414" s="101">
        <v>2475</v>
      </c>
      <c r="G414" s="101">
        <v>2475</v>
      </c>
      <c r="H414" s="120">
        <v>225.7</v>
      </c>
      <c r="I414" s="124">
        <f t="shared" si="31"/>
        <v>9.119191919191918</v>
      </c>
    </row>
    <row r="415" spans="1:10" s="40" customFormat="1" ht="52" x14ac:dyDescent="0.35">
      <c r="A415" s="43">
        <v>405</v>
      </c>
      <c r="B415" s="34">
        <v>702</v>
      </c>
      <c r="C415" s="21" t="s">
        <v>645</v>
      </c>
      <c r="D415" s="2"/>
      <c r="E415" s="58" t="s">
        <v>644</v>
      </c>
      <c r="F415" s="99">
        <f>F416</f>
        <v>2025</v>
      </c>
      <c r="G415" s="99">
        <f>G416</f>
        <v>2025</v>
      </c>
      <c r="H415" s="118">
        <f>H416</f>
        <v>184.05</v>
      </c>
      <c r="I415" s="123">
        <f t="shared" si="31"/>
        <v>9.0888888888888886</v>
      </c>
    </row>
    <row r="416" spans="1:10" s="40" customFormat="1" ht="15.5" x14ac:dyDescent="0.35">
      <c r="A416" s="43">
        <v>406</v>
      </c>
      <c r="B416" s="35">
        <v>702</v>
      </c>
      <c r="C416" s="33" t="s">
        <v>645</v>
      </c>
      <c r="D416" s="4" t="s">
        <v>82</v>
      </c>
      <c r="E416" s="64" t="s">
        <v>83</v>
      </c>
      <c r="F416" s="100">
        <v>2025</v>
      </c>
      <c r="G416" s="100">
        <v>2025</v>
      </c>
      <c r="H416" s="119">
        <v>184.05</v>
      </c>
      <c r="I416" s="124">
        <f t="shared" si="31"/>
        <v>9.0888888888888886</v>
      </c>
    </row>
    <row r="417" spans="1:10" s="40" customFormat="1" ht="65" x14ac:dyDescent="0.35">
      <c r="A417" s="43">
        <v>407</v>
      </c>
      <c r="B417" s="34">
        <v>702</v>
      </c>
      <c r="C417" s="21" t="s">
        <v>428</v>
      </c>
      <c r="D417" s="2"/>
      <c r="E417" s="58" t="s">
        <v>465</v>
      </c>
      <c r="F417" s="99">
        <f>F418</f>
        <v>8000</v>
      </c>
      <c r="G417" s="99">
        <f>G418</f>
        <v>8000</v>
      </c>
      <c r="H417" s="118">
        <f>H418</f>
        <v>1498.5231000000001</v>
      </c>
      <c r="I417" s="123">
        <f t="shared" si="31"/>
        <v>18.731538750000002</v>
      </c>
    </row>
    <row r="418" spans="1:10" s="40" customFormat="1" ht="15.5" x14ac:dyDescent="0.35">
      <c r="A418" s="43">
        <v>408</v>
      </c>
      <c r="B418" s="35">
        <v>702</v>
      </c>
      <c r="C418" s="33" t="s">
        <v>428</v>
      </c>
      <c r="D418" s="4" t="s">
        <v>82</v>
      </c>
      <c r="E418" s="64" t="s">
        <v>83</v>
      </c>
      <c r="F418" s="100">
        <v>8000</v>
      </c>
      <c r="G418" s="100">
        <v>8000</v>
      </c>
      <c r="H418" s="119">
        <v>1498.5231000000001</v>
      </c>
      <c r="I418" s="124">
        <f t="shared" si="31"/>
        <v>18.731538750000002</v>
      </c>
    </row>
    <row r="419" spans="1:10" s="16" customFormat="1" ht="65" x14ac:dyDescent="0.35">
      <c r="A419" s="43">
        <v>409</v>
      </c>
      <c r="B419" s="34">
        <v>702</v>
      </c>
      <c r="C419" s="21" t="s">
        <v>670</v>
      </c>
      <c r="D419" s="2"/>
      <c r="E419" s="58" t="s">
        <v>671</v>
      </c>
      <c r="F419" s="99">
        <f>F420</f>
        <v>5342.7</v>
      </c>
      <c r="G419" s="99">
        <f>G420</f>
        <v>5342.7</v>
      </c>
      <c r="H419" s="118">
        <f>H420</f>
        <v>0</v>
      </c>
      <c r="I419" s="123">
        <f t="shared" si="31"/>
        <v>0</v>
      </c>
    </row>
    <row r="420" spans="1:10" s="16" customFormat="1" ht="29.5" customHeight="1" x14ac:dyDescent="0.35">
      <c r="A420" s="43">
        <v>410</v>
      </c>
      <c r="B420" s="35">
        <v>702</v>
      </c>
      <c r="C420" s="33" t="s">
        <v>670</v>
      </c>
      <c r="D420" s="4" t="s">
        <v>70</v>
      </c>
      <c r="E420" s="64" t="s">
        <v>69</v>
      </c>
      <c r="F420" s="101">
        <f>4650-502+1194.7</f>
        <v>5342.7</v>
      </c>
      <c r="G420" s="101">
        <f>4650-502+1194.7</f>
        <v>5342.7</v>
      </c>
      <c r="H420" s="120">
        <v>0</v>
      </c>
      <c r="I420" s="124">
        <f t="shared" si="31"/>
        <v>0</v>
      </c>
      <c r="J420" s="40"/>
    </row>
    <row r="421" spans="1:10" ht="39" x14ac:dyDescent="0.35">
      <c r="A421" s="43">
        <v>411</v>
      </c>
      <c r="B421" s="1">
        <v>702</v>
      </c>
      <c r="C421" s="2" t="s">
        <v>421</v>
      </c>
      <c r="D421" s="4"/>
      <c r="E421" s="65" t="s">
        <v>640</v>
      </c>
      <c r="F421" s="99">
        <f t="shared" ref="F421:H422" si="32">F422</f>
        <v>12088.8</v>
      </c>
      <c r="G421" s="99">
        <f t="shared" si="32"/>
        <v>12088.8</v>
      </c>
      <c r="H421" s="118">
        <f t="shared" si="32"/>
        <v>4752.1000000000004</v>
      </c>
      <c r="I421" s="123">
        <f t="shared" si="31"/>
        <v>39.309939778968968</v>
      </c>
    </row>
    <row r="422" spans="1:10" ht="39" x14ac:dyDescent="0.35">
      <c r="A422" s="43">
        <v>412</v>
      </c>
      <c r="B422" s="1">
        <v>702</v>
      </c>
      <c r="C422" s="2" t="s">
        <v>422</v>
      </c>
      <c r="D422" s="4"/>
      <c r="E422" s="58" t="s">
        <v>438</v>
      </c>
      <c r="F422" s="99">
        <f t="shared" si="32"/>
        <v>12088.8</v>
      </c>
      <c r="G422" s="99">
        <f t="shared" si="32"/>
        <v>12088.8</v>
      </c>
      <c r="H422" s="118">
        <f t="shared" si="32"/>
        <v>4752.1000000000004</v>
      </c>
      <c r="I422" s="123">
        <f t="shared" si="31"/>
        <v>39.309939778968968</v>
      </c>
    </row>
    <row r="423" spans="1:10" ht="15.5" x14ac:dyDescent="0.35">
      <c r="A423" s="43">
        <v>413</v>
      </c>
      <c r="B423" s="3">
        <v>702</v>
      </c>
      <c r="C423" s="4" t="s">
        <v>422</v>
      </c>
      <c r="D423" s="4" t="s">
        <v>82</v>
      </c>
      <c r="E423" s="64" t="s">
        <v>83</v>
      </c>
      <c r="F423" s="100">
        <v>12088.8</v>
      </c>
      <c r="G423" s="100">
        <v>12088.8</v>
      </c>
      <c r="H423" s="119">
        <v>4752.1000000000004</v>
      </c>
      <c r="I423" s="124">
        <f t="shared" si="31"/>
        <v>39.309939778968968</v>
      </c>
    </row>
    <row r="424" spans="1:10" s="16" customFormat="1" ht="15.5" x14ac:dyDescent="0.35">
      <c r="A424" s="43">
        <v>414</v>
      </c>
      <c r="B424" s="60">
        <v>703</v>
      </c>
      <c r="C424" s="9"/>
      <c r="D424" s="2"/>
      <c r="E424" s="58" t="s">
        <v>341</v>
      </c>
      <c r="F424" s="99">
        <f>F425+F435</f>
        <v>18443</v>
      </c>
      <c r="G424" s="99">
        <f>G425+G435</f>
        <v>19620.2</v>
      </c>
      <c r="H424" s="118">
        <f>H425+H435</f>
        <v>11307.856510000001</v>
      </c>
      <c r="I424" s="123">
        <f t="shared" si="31"/>
        <v>57.633747413380085</v>
      </c>
    </row>
    <row r="425" spans="1:10" s="16" customFormat="1" ht="39" x14ac:dyDescent="0.35">
      <c r="A425" s="43">
        <v>415</v>
      </c>
      <c r="B425" s="60">
        <v>703</v>
      </c>
      <c r="C425" s="2" t="s">
        <v>267</v>
      </c>
      <c r="D425" s="2"/>
      <c r="E425" s="65" t="s">
        <v>631</v>
      </c>
      <c r="F425" s="99">
        <f>F426</f>
        <v>16523.8</v>
      </c>
      <c r="G425" s="99">
        <f>G426</f>
        <v>16523.8</v>
      </c>
      <c r="H425" s="118">
        <f>H426</f>
        <v>11307.856510000001</v>
      </c>
      <c r="I425" s="123">
        <f t="shared" si="31"/>
        <v>68.433753192364961</v>
      </c>
    </row>
    <row r="426" spans="1:10" s="16" customFormat="1" ht="39" x14ac:dyDescent="0.35">
      <c r="A426" s="43">
        <v>416</v>
      </c>
      <c r="B426" s="60">
        <v>703</v>
      </c>
      <c r="C426" s="2" t="s">
        <v>278</v>
      </c>
      <c r="D426" s="2"/>
      <c r="E426" s="65" t="s">
        <v>118</v>
      </c>
      <c r="F426" s="99">
        <f>F433+F427+F430</f>
        <v>16523.8</v>
      </c>
      <c r="G426" s="99">
        <f>G433+G427+G430</f>
        <v>16523.8</v>
      </c>
      <c r="H426" s="118">
        <f>H433+H427+H430</f>
        <v>11307.856510000001</v>
      </c>
      <c r="I426" s="123">
        <f t="shared" si="31"/>
        <v>68.433753192364961</v>
      </c>
    </row>
    <row r="427" spans="1:10" s="16" customFormat="1" ht="15.5" x14ac:dyDescent="0.35">
      <c r="A427" s="43">
        <v>417</v>
      </c>
      <c r="B427" s="34">
        <v>703</v>
      </c>
      <c r="C427" s="2" t="s">
        <v>279</v>
      </c>
      <c r="D427" s="2"/>
      <c r="E427" s="58" t="s">
        <v>120</v>
      </c>
      <c r="F427" s="99">
        <f>F428+F429</f>
        <v>5093.8</v>
      </c>
      <c r="G427" s="99">
        <f>G428+G429</f>
        <v>5093.8</v>
      </c>
      <c r="H427" s="118">
        <f>H428+H429</f>
        <v>3008.95651</v>
      </c>
      <c r="I427" s="123">
        <f t="shared" si="31"/>
        <v>59.070959008991316</v>
      </c>
    </row>
    <row r="428" spans="1:10" s="16" customFormat="1" ht="15.5" x14ac:dyDescent="0.35">
      <c r="A428" s="43">
        <v>418</v>
      </c>
      <c r="B428" s="35">
        <v>703</v>
      </c>
      <c r="C428" s="4" t="s">
        <v>279</v>
      </c>
      <c r="D428" s="4" t="s">
        <v>43</v>
      </c>
      <c r="E428" s="64" t="s">
        <v>44</v>
      </c>
      <c r="F428" s="100">
        <v>4834.8</v>
      </c>
      <c r="G428" s="100">
        <v>4834.8</v>
      </c>
      <c r="H428" s="119">
        <v>2963.5574999999999</v>
      </c>
      <c r="I428" s="124">
        <f t="shared" si="31"/>
        <v>61.296382477041448</v>
      </c>
    </row>
    <row r="429" spans="1:10" s="16" customFormat="1" ht="26" x14ac:dyDescent="0.35">
      <c r="A429" s="43">
        <v>419</v>
      </c>
      <c r="B429" s="35">
        <v>703</v>
      </c>
      <c r="C429" s="4" t="s">
        <v>279</v>
      </c>
      <c r="D429" s="4">
        <v>240</v>
      </c>
      <c r="E429" s="64" t="s">
        <v>69</v>
      </c>
      <c r="F429" s="100">
        <v>259</v>
      </c>
      <c r="G429" s="100">
        <v>259</v>
      </c>
      <c r="H429" s="119">
        <v>45.399009999999997</v>
      </c>
      <c r="I429" s="124">
        <f t="shared" si="31"/>
        <v>17.528575289575286</v>
      </c>
    </row>
    <row r="430" spans="1:10" s="16" customFormat="1" ht="27" customHeight="1" x14ac:dyDescent="0.35">
      <c r="A430" s="43">
        <v>420</v>
      </c>
      <c r="B430" s="34">
        <v>703</v>
      </c>
      <c r="C430" s="2" t="s">
        <v>457</v>
      </c>
      <c r="D430" s="4"/>
      <c r="E430" s="65" t="s">
        <v>456</v>
      </c>
      <c r="F430" s="99">
        <f>F431+F432</f>
        <v>1300</v>
      </c>
      <c r="G430" s="99">
        <f>G431+G432</f>
        <v>1300</v>
      </c>
      <c r="H430" s="118">
        <f>H431+H432</f>
        <v>257.2</v>
      </c>
      <c r="I430" s="123">
        <f t="shared" si="31"/>
        <v>19.784615384615385</v>
      </c>
    </row>
    <row r="431" spans="1:10" s="16" customFormat="1" ht="15.5" x14ac:dyDescent="0.35">
      <c r="A431" s="43">
        <v>421</v>
      </c>
      <c r="B431" s="35">
        <v>703</v>
      </c>
      <c r="C431" s="4" t="s">
        <v>457</v>
      </c>
      <c r="D431" s="4" t="s">
        <v>82</v>
      </c>
      <c r="E431" s="64" t="s">
        <v>83</v>
      </c>
      <c r="F431" s="100">
        <v>1150</v>
      </c>
      <c r="G431" s="100">
        <v>1150</v>
      </c>
      <c r="H431" s="119">
        <v>257.2</v>
      </c>
      <c r="I431" s="124">
        <f t="shared" si="31"/>
        <v>22.365217391304345</v>
      </c>
    </row>
    <row r="432" spans="1:10" s="16" customFormat="1" ht="26" x14ac:dyDescent="0.35">
      <c r="A432" s="43">
        <v>422</v>
      </c>
      <c r="B432" s="35">
        <v>703</v>
      </c>
      <c r="C432" s="4" t="s">
        <v>457</v>
      </c>
      <c r="D432" s="4" t="s">
        <v>64</v>
      </c>
      <c r="E432" s="64" t="s">
        <v>672</v>
      </c>
      <c r="F432" s="100">
        <v>150</v>
      </c>
      <c r="G432" s="100">
        <v>150</v>
      </c>
      <c r="H432" s="119">
        <v>0</v>
      </c>
      <c r="I432" s="124">
        <f t="shared" si="31"/>
        <v>0</v>
      </c>
    </row>
    <row r="433" spans="1:9" s="16" customFormat="1" ht="104" x14ac:dyDescent="0.35">
      <c r="A433" s="43">
        <v>423</v>
      </c>
      <c r="B433" s="34">
        <v>703</v>
      </c>
      <c r="C433" s="21" t="s">
        <v>417</v>
      </c>
      <c r="D433" s="2"/>
      <c r="E433" s="58" t="s">
        <v>89</v>
      </c>
      <c r="F433" s="102">
        <f>F434</f>
        <v>10130</v>
      </c>
      <c r="G433" s="102">
        <f>G434</f>
        <v>10130</v>
      </c>
      <c r="H433" s="121">
        <f>H434</f>
        <v>8041.7</v>
      </c>
      <c r="I433" s="123">
        <f t="shared" si="31"/>
        <v>79.384995064165835</v>
      </c>
    </row>
    <row r="434" spans="1:9" s="16" customFormat="1" ht="15.5" x14ac:dyDescent="0.35">
      <c r="A434" s="43">
        <v>424</v>
      </c>
      <c r="B434" s="35">
        <v>703</v>
      </c>
      <c r="C434" s="4" t="s">
        <v>417</v>
      </c>
      <c r="D434" s="4" t="s">
        <v>82</v>
      </c>
      <c r="E434" s="64" t="s">
        <v>83</v>
      </c>
      <c r="F434" s="101">
        <v>10130</v>
      </c>
      <c r="G434" s="101">
        <v>10130</v>
      </c>
      <c r="H434" s="120">
        <v>8041.7</v>
      </c>
      <c r="I434" s="124">
        <f t="shared" si="31"/>
        <v>79.384995064165835</v>
      </c>
    </row>
    <row r="435" spans="1:9" s="16" customFormat="1" ht="15.5" x14ac:dyDescent="0.35">
      <c r="A435" s="43">
        <v>425</v>
      </c>
      <c r="B435" s="34">
        <v>703</v>
      </c>
      <c r="C435" s="2" t="s">
        <v>177</v>
      </c>
      <c r="D435" s="2"/>
      <c r="E435" s="58" t="s">
        <v>146</v>
      </c>
      <c r="F435" s="99">
        <f>F436+F440+F442+F438</f>
        <v>1919.2</v>
      </c>
      <c r="G435" s="99">
        <f>G436+G440+G442+G438</f>
        <v>3096.4</v>
      </c>
      <c r="H435" s="118">
        <f>H436+H440+H442+H438</f>
        <v>0</v>
      </c>
      <c r="I435" s="123">
        <f t="shared" si="31"/>
        <v>0</v>
      </c>
    </row>
    <row r="436" spans="1:9" s="16" customFormat="1" ht="26" x14ac:dyDescent="0.35">
      <c r="A436" s="43">
        <v>426</v>
      </c>
      <c r="B436" s="34">
        <v>703</v>
      </c>
      <c r="C436" s="9" t="s">
        <v>376</v>
      </c>
      <c r="D436" s="4"/>
      <c r="E436" s="58" t="s">
        <v>377</v>
      </c>
      <c r="F436" s="99">
        <f>F437</f>
        <v>696</v>
      </c>
      <c r="G436" s="99">
        <f>G437</f>
        <v>696</v>
      </c>
      <c r="H436" s="118">
        <f>H437</f>
        <v>0</v>
      </c>
      <c r="I436" s="123">
        <f t="shared" si="31"/>
        <v>0</v>
      </c>
    </row>
    <row r="437" spans="1:9" s="16" customFormat="1" ht="15.5" x14ac:dyDescent="0.35">
      <c r="A437" s="43">
        <v>427</v>
      </c>
      <c r="B437" s="35">
        <v>703</v>
      </c>
      <c r="C437" s="11" t="s">
        <v>376</v>
      </c>
      <c r="D437" s="4" t="s">
        <v>50</v>
      </c>
      <c r="E437" s="64" t="s">
        <v>51</v>
      </c>
      <c r="F437" s="100">
        <f>1577.2-881.2</f>
        <v>696</v>
      </c>
      <c r="G437" s="100">
        <f>1577.2-881.2</f>
        <v>696</v>
      </c>
      <c r="H437" s="119">
        <v>0</v>
      </c>
      <c r="I437" s="124">
        <f t="shared" si="31"/>
        <v>0</v>
      </c>
    </row>
    <row r="438" spans="1:9" s="16" customFormat="1" ht="26" x14ac:dyDescent="0.35">
      <c r="A438" s="43">
        <v>428</v>
      </c>
      <c r="B438" s="34">
        <v>703</v>
      </c>
      <c r="C438" s="21" t="s">
        <v>731</v>
      </c>
      <c r="D438" s="4"/>
      <c r="E438" s="65" t="s">
        <v>732</v>
      </c>
      <c r="F438" s="99">
        <f>F439</f>
        <v>0</v>
      </c>
      <c r="G438" s="99">
        <f>G439</f>
        <v>1177.2</v>
      </c>
      <c r="H438" s="118">
        <f>H439</f>
        <v>0</v>
      </c>
      <c r="I438" s="123">
        <f t="shared" si="31"/>
        <v>0</v>
      </c>
    </row>
    <row r="439" spans="1:9" s="16" customFormat="1" ht="15.5" x14ac:dyDescent="0.35">
      <c r="A439" s="43">
        <v>429</v>
      </c>
      <c r="B439" s="35">
        <v>703</v>
      </c>
      <c r="C439" s="33" t="s">
        <v>731</v>
      </c>
      <c r="D439" s="4" t="s">
        <v>82</v>
      </c>
      <c r="E439" s="64" t="s">
        <v>83</v>
      </c>
      <c r="F439" s="101">
        <v>0</v>
      </c>
      <c r="G439" s="101">
        <v>1177.2</v>
      </c>
      <c r="H439" s="120">
        <v>0</v>
      </c>
      <c r="I439" s="124">
        <f t="shared" si="31"/>
        <v>0</v>
      </c>
    </row>
    <row r="440" spans="1:9" s="16" customFormat="1" ht="39" x14ac:dyDescent="0.35">
      <c r="A440" s="43">
        <v>430</v>
      </c>
      <c r="B440" s="34">
        <v>703</v>
      </c>
      <c r="C440" s="21" t="s">
        <v>699</v>
      </c>
      <c r="D440" s="4"/>
      <c r="E440" s="58" t="s">
        <v>701</v>
      </c>
      <c r="F440" s="99">
        <f>F441</f>
        <v>687.7</v>
      </c>
      <c r="G440" s="99">
        <f>G441</f>
        <v>687.7</v>
      </c>
      <c r="H440" s="118">
        <f>H441</f>
        <v>0</v>
      </c>
      <c r="I440" s="123">
        <f t="shared" si="31"/>
        <v>0</v>
      </c>
    </row>
    <row r="441" spans="1:9" s="16" customFormat="1" ht="15.5" x14ac:dyDescent="0.35">
      <c r="A441" s="43">
        <v>431</v>
      </c>
      <c r="B441" s="35">
        <v>703</v>
      </c>
      <c r="C441" s="33" t="s">
        <v>699</v>
      </c>
      <c r="D441" s="4" t="s">
        <v>82</v>
      </c>
      <c r="E441" s="64" t="s">
        <v>83</v>
      </c>
      <c r="F441" s="100">
        <v>687.7</v>
      </c>
      <c r="G441" s="100">
        <v>687.7</v>
      </c>
      <c r="H441" s="119">
        <v>0</v>
      </c>
      <c r="I441" s="124">
        <f t="shared" si="31"/>
        <v>0</v>
      </c>
    </row>
    <row r="442" spans="1:9" s="16" customFormat="1" ht="23.15" customHeight="1" x14ac:dyDescent="0.35">
      <c r="A442" s="43">
        <v>432</v>
      </c>
      <c r="B442" s="34">
        <v>703</v>
      </c>
      <c r="C442" s="21" t="s">
        <v>700</v>
      </c>
      <c r="D442" s="4"/>
      <c r="E442" s="58" t="s">
        <v>702</v>
      </c>
      <c r="F442" s="99">
        <f>F443</f>
        <v>535.5</v>
      </c>
      <c r="G442" s="99">
        <f>G443</f>
        <v>535.5</v>
      </c>
      <c r="H442" s="118">
        <f>H443</f>
        <v>0</v>
      </c>
      <c r="I442" s="123">
        <f t="shared" si="31"/>
        <v>0</v>
      </c>
    </row>
    <row r="443" spans="1:9" s="16" customFormat="1" ht="15.5" x14ac:dyDescent="0.35">
      <c r="A443" s="43">
        <v>433</v>
      </c>
      <c r="B443" s="35">
        <v>703</v>
      </c>
      <c r="C443" s="33" t="s">
        <v>700</v>
      </c>
      <c r="D443" s="4" t="s">
        <v>82</v>
      </c>
      <c r="E443" s="64" t="s">
        <v>83</v>
      </c>
      <c r="F443" s="100">
        <v>535.5</v>
      </c>
      <c r="G443" s="100">
        <v>535.5</v>
      </c>
      <c r="H443" s="119">
        <v>0</v>
      </c>
      <c r="I443" s="124">
        <f t="shared" si="31"/>
        <v>0</v>
      </c>
    </row>
    <row r="444" spans="1:9" s="16" customFormat="1" ht="15.5" x14ac:dyDescent="0.35">
      <c r="A444" s="43">
        <v>434</v>
      </c>
      <c r="B444" s="34">
        <v>707</v>
      </c>
      <c r="C444" s="2"/>
      <c r="D444" s="2"/>
      <c r="E444" s="5" t="s">
        <v>502</v>
      </c>
      <c r="F444" s="99">
        <f>F445</f>
        <v>7467.9</v>
      </c>
      <c r="G444" s="99">
        <f>G445</f>
        <v>7467.9</v>
      </c>
      <c r="H444" s="118">
        <f>H445</f>
        <v>3079.0182</v>
      </c>
      <c r="I444" s="123">
        <f t="shared" si="31"/>
        <v>41.230040573655245</v>
      </c>
    </row>
    <row r="445" spans="1:9" s="16" customFormat="1" ht="39" x14ac:dyDescent="0.35">
      <c r="A445" s="43">
        <v>435</v>
      </c>
      <c r="B445" s="34">
        <v>707</v>
      </c>
      <c r="C445" s="2" t="s">
        <v>267</v>
      </c>
      <c r="D445" s="2"/>
      <c r="E445" s="65" t="s">
        <v>631</v>
      </c>
      <c r="F445" s="99">
        <f>F446+F459</f>
        <v>7467.9</v>
      </c>
      <c r="G445" s="99">
        <f>G446+G459</f>
        <v>7467.9</v>
      </c>
      <c r="H445" s="118">
        <f>H446+H459</f>
        <v>3079.0182</v>
      </c>
      <c r="I445" s="123">
        <f t="shared" si="31"/>
        <v>41.230040573655245</v>
      </c>
    </row>
    <row r="446" spans="1:9" s="16" customFormat="1" ht="26" x14ac:dyDescent="0.35">
      <c r="A446" s="43">
        <v>436</v>
      </c>
      <c r="B446" s="34">
        <v>707</v>
      </c>
      <c r="C446" s="2" t="s">
        <v>445</v>
      </c>
      <c r="D446" s="2"/>
      <c r="E446" s="65" t="s">
        <v>121</v>
      </c>
      <c r="F446" s="99">
        <f>F449+F447+F451+F455+F453+F457</f>
        <v>6718.4</v>
      </c>
      <c r="G446" s="99">
        <f>G449+G447+G451+G455+G453+G457</f>
        <v>6718.4</v>
      </c>
      <c r="H446" s="118">
        <f>H449+H447+H451+H455+H453+H457</f>
        <v>2339.6632</v>
      </c>
      <c r="I446" s="123">
        <f t="shared" si="31"/>
        <v>34.824708263872353</v>
      </c>
    </row>
    <row r="447" spans="1:9" s="16" customFormat="1" ht="39" x14ac:dyDescent="0.35">
      <c r="A447" s="43">
        <v>437</v>
      </c>
      <c r="B447" s="8">
        <v>707</v>
      </c>
      <c r="C447" s="9" t="s">
        <v>442</v>
      </c>
      <c r="D447" s="2"/>
      <c r="E447" s="58" t="s">
        <v>122</v>
      </c>
      <c r="F447" s="99">
        <f>F448</f>
        <v>1040</v>
      </c>
      <c r="G447" s="99">
        <f>G448</f>
        <v>1040</v>
      </c>
      <c r="H447" s="118">
        <f>H448</f>
        <v>542.96320000000003</v>
      </c>
      <c r="I447" s="123">
        <f t="shared" si="31"/>
        <v>52.207999999999998</v>
      </c>
    </row>
    <row r="448" spans="1:9" ht="15.5" x14ac:dyDescent="0.35">
      <c r="A448" s="43">
        <v>438</v>
      </c>
      <c r="B448" s="10">
        <v>707</v>
      </c>
      <c r="C448" s="11" t="s">
        <v>442</v>
      </c>
      <c r="D448" s="4" t="s">
        <v>82</v>
      </c>
      <c r="E448" s="64" t="s">
        <v>83</v>
      </c>
      <c r="F448" s="100">
        <v>1040</v>
      </c>
      <c r="G448" s="100">
        <v>1040</v>
      </c>
      <c r="H448" s="119">
        <v>542.96320000000003</v>
      </c>
      <c r="I448" s="124">
        <f t="shared" si="31"/>
        <v>52.207999999999998</v>
      </c>
    </row>
    <row r="449" spans="1:9" ht="30.65" customHeight="1" x14ac:dyDescent="0.35">
      <c r="A449" s="43">
        <v>439</v>
      </c>
      <c r="B449" s="34">
        <v>707</v>
      </c>
      <c r="C449" s="2" t="s">
        <v>443</v>
      </c>
      <c r="D449" s="2"/>
      <c r="E449" s="58" t="s">
        <v>132</v>
      </c>
      <c r="F449" s="99">
        <f>F450</f>
        <v>3515</v>
      </c>
      <c r="G449" s="99">
        <f>G450</f>
        <v>3515</v>
      </c>
      <c r="H449" s="118">
        <f>H450</f>
        <v>1604.5</v>
      </c>
      <c r="I449" s="123">
        <f t="shared" si="31"/>
        <v>45.647226173541959</v>
      </c>
    </row>
    <row r="450" spans="1:9" ht="15.5" x14ac:dyDescent="0.35">
      <c r="A450" s="43">
        <v>440</v>
      </c>
      <c r="B450" s="35">
        <v>707</v>
      </c>
      <c r="C450" s="4" t="s">
        <v>443</v>
      </c>
      <c r="D450" s="4" t="s">
        <v>82</v>
      </c>
      <c r="E450" s="64" t="s">
        <v>83</v>
      </c>
      <c r="F450" s="100">
        <v>3515</v>
      </c>
      <c r="G450" s="100">
        <v>3515</v>
      </c>
      <c r="H450" s="119">
        <v>1604.5</v>
      </c>
      <c r="I450" s="124">
        <f t="shared" si="31"/>
        <v>45.647226173541959</v>
      </c>
    </row>
    <row r="451" spans="1:9" ht="15.5" x14ac:dyDescent="0.35">
      <c r="A451" s="43">
        <v>441</v>
      </c>
      <c r="B451" s="34">
        <v>707</v>
      </c>
      <c r="C451" s="2" t="s">
        <v>547</v>
      </c>
      <c r="D451" s="2"/>
      <c r="E451" s="58" t="s">
        <v>548</v>
      </c>
      <c r="F451" s="99">
        <f>F452</f>
        <v>192.2</v>
      </c>
      <c r="G451" s="99">
        <f>G452</f>
        <v>192.2</v>
      </c>
      <c r="H451" s="118">
        <f>H452</f>
        <v>192.2</v>
      </c>
      <c r="I451" s="123">
        <f t="shared" si="31"/>
        <v>100</v>
      </c>
    </row>
    <row r="452" spans="1:9" ht="15.5" x14ac:dyDescent="0.35">
      <c r="A452" s="43">
        <v>442</v>
      </c>
      <c r="B452" s="35">
        <v>707</v>
      </c>
      <c r="C452" s="4" t="s">
        <v>547</v>
      </c>
      <c r="D452" s="4" t="s">
        <v>82</v>
      </c>
      <c r="E452" s="64" t="s">
        <v>83</v>
      </c>
      <c r="F452" s="101">
        <v>192.2</v>
      </c>
      <c r="G452" s="101">
        <v>192.2</v>
      </c>
      <c r="H452" s="120">
        <v>192.2</v>
      </c>
      <c r="I452" s="124">
        <f t="shared" si="31"/>
        <v>100</v>
      </c>
    </row>
    <row r="453" spans="1:9" ht="26" x14ac:dyDescent="0.35">
      <c r="A453" s="43">
        <v>443</v>
      </c>
      <c r="B453" s="34">
        <v>707</v>
      </c>
      <c r="C453" s="2" t="s">
        <v>652</v>
      </c>
      <c r="D453" s="2"/>
      <c r="E453" s="58" t="s">
        <v>651</v>
      </c>
      <c r="F453" s="99">
        <f>F454</f>
        <v>1105.8</v>
      </c>
      <c r="G453" s="99">
        <f>G454</f>
        <v>1105.8</v>
      </c>
      <c r="H453" s="118">
        <f>H454</f>
        <v>0</v>
      </c>
      <c r="I453" s="123">
        <f t="shared" si="31"/>
        <v>0</v>
      </c>
    </row>
    <row r="454" spans="1:9" ht="15.5" x14ac:dyDescent="0.35">
      <c r="A454" s="43">
        <v>444</v>
      </c>
      <c r="B454" s="35">
        <v>707</v>
      </c>
      <c r="C454" s="4" t="s">
        <v>652</v>
      </c>
      <c r="D454" s="4" t="s">
        <v>82</v>
      </c>
      <c r="E454" s="64" t="s">
        <v>83</v>
      </c>
      <c r="F454" s="101">
        <v>1105.8</v>
      </c>
      <c r="G454" s="101">
        <v>1105.8</v>
      </c>
      <c r="H454" s="120">
        <v>0</v>
      </c>
      <c r="I454" s="124">
        <f t="shared" si="31"/>
        <v>0</v>
      </c>
    </row>
    <row r="455" spans="1:9" ht="26" x14ac:dyDescent="0.35">
      <c r="A455" s="43">
        <v>445</v>
      </c>
      <c r="B455" s="34">
        <v>707</v>
      </c>
      <c r="C455" s="2" t="s">
        <v>557</v>
      </c>
      <c r="D455" s="2"/>
      <c r="E455" s="65" t="s">
        <v>567</v>
      </c>
      <c r="F455" s="99">
        <f>F456</f>
        <v>128.19999999999999</v>
      </c>
      <c r="G455" s="99">
        <f>G456</f>
        <v>128.19999999999999</v>
      </c>
      <c r="H455" s="118">
        <f>H456</f>
        <v>0</v>
      </c>
      <c r="I455" s="123">
        <f t="shared" si="31"/>
        <v>0</v>
      </c>
    </row>
    <row r="456" spans="1:9" ht="15.5" x14ac:dyDescent="0.35">
      <c r="A456" s="43">
        <v>446</v>
      </c>
      <c r="B456" s="35">
        <v>707</v>
      </c>
      <c r="C456" s="4" t="s">
        <v>557</v>
      </c>
      <c r="D456" s="4" t="s">
        <v>82</v>
      </c>
      <c r="E456" s="64" t="s">
        <v>83</v>
      </c>
      <c r="F456" s="100">
        <v>128.19999999999999</v>
      </c>
      <c r="G456" s="100">
        <v>128.19999999999999</v>
      </c>
      <c r="H456" s="119">
        <v>0</v>
      </c>
      <c r="I456" s="124">
        <f t="shared" si="31"/>
        <v>0</v>
      </c>
    </row>
    <row r="457" spans="1:9" ht="39" x14ac:dyDescent="0.35">
      <c r="A457" s="43">
        <v>447</v>
      </c>
      <c r="B457" s="34">
        <v>707</v>
      </c>
      <c r="C457" s="2" t="s">
        <v>673</v>
      </c>
      <c r="D457" s="2"/>
      <c r="E457" s="58" t="s">
        <v>674</v>
      </c>
      <c r="F457" s="99">
        <f>F458</f>
        <v>737.2</v>
      </c>
      <c r="G457" s="99">
        <f>G458</f>
        <v>737.2</v>
      </c>
      <c r="H457" s="118">
        <f>H458</f>
        <v>0</v>
      </c>
      <c r="I457" s="123">
        <f t="shared" si="31"/>
        <v>0</v>
      </c>
    </row>
    <row r="458" spans="1:9" ht="15.5" x14ac:dyDescent="0.35">
      <c r="A458" s="43">
        <v>448</v>
      </c>
      <c r="B458" s="35">
        <v>707</v>
      </c>
      <c r="C458" s="4" t="s">
        <v>673</v>
      </c>
      <c r="D458" s="4" t="s">
        <v>82</v>
      </c>
      <c r="E458" s="64" t="s">
        <v>83</v>
      </c>
      <c r="F458" s="100">
        <v>737.2</v>
      </c>
      <c r="G458" s="100">
        <v>737.2</v>
      </c>
      <c r="H458" s="119">
        <v>0</v>
      </c>
      <c r="I458" s="124">
        <f t="shared" si="31"/>
        <v>0</v>
      </c>
    </row>
    <row r="459" spans="1:9" ht="26" x14ac:dyDescent="0.35">
      <c r="A459" s="43">
        <v>449</v>
      </c>
      <c r="B459" s="34">
        <v>707</v>
      </c>
      <c r="C459" s="2" t="s">
        <v>446</v>
      </c>
      <c r="D459" s="2"/>
      <c r="E459" s="65" t="s">
        <v>133</v>
      </c>
      <c r="F459" s="99">
        <f>F462+F464+F460</f>
        <v>749.5</v>
      </c>
      <c r="G459" s="99">
        <f>G462+G464+G460</f>
        <v>749.5</v>
      </c>
      <c r="H459" s="118">
        <f>H462+H464+H460</f>
        <v>739.35500000000002</v>
      </c>
      <c r="I459" s="123">
        <f t="shared" si="31"/>
        <v>98.646430953969315</v>
      </c>
    </row>
    <row r="460" spans="1:9" ht="30.65" customHeight="1" x14ac:dyDescent="0.35">
      <c r="A460" s="43">
        <v>450</v>
      </c>
      <c r="B460" s="1">
        <v>707</v>
      </c>
      <c r="C460" s="2" t="s">
        <v>444</v>
      </c>
      <c r="D460" s="2"/>
      <c r="E460" s="5" t="s">
        <v>134</v>
      </c>
      <c r="F460" s="99">
        <f>F461</f>
        <v>100</v>
      </c>
      <c r="G460" s="99">
        <f>G461</f>
        <v>100</v>
      </c>
      <c r="H460" s="118">
        <f>H461</f>
        <v>100</v>
      </c>
      <c r="I460" s="123">
        <f t="shared" si="31"/>
        <v>100</v>
      </c>
    </row>
    <row r="461" spans="1:9" ht="15.5" x14ac:dyDescent="0.35">
      <c r="A461" s="43">
        <v>451</v>
      </c>
      <c r="B461" s="3">
        <v>707</v>
      </c>
      <c r="C461" s="4" t="s">
        <v>444</v>
      </c>
      <c r="D461" s="4" t="s">
        <v>82</v>
      </c>
      <c r="E461" s="7" t="s">
        <v>83</v>
      </c>
      <c r="F461" s="100">
        <v>100</v>
      </c>
      <c r="G461" s="100">
        <v>100</v>
      </c>
      <c r="H461" s="119">
        <v>100</v>
      </c>
      <c r="I461" s="124">
        <f t="shared" si="31"/>
        <v>100</v>
      </c>
    </row>
    <row r="462" spans="1:9" s="16" customFormat="1" ht="31.5" customHeight="1" x14ac:dyDescent="0.35">
      <c r="A462" s="43">
        <v>452</v>
      </c>
      <c r="B462" s="34">
        <v>707</v>
      </c>
      <c r="C462" s="2" t="s">
        <v>549</v>
      </c>
      <c r="D462" s="2"/>
      <c r="E462" s="58" t="s">
        <v>550</v>
      </c>
      <c r="F462" s="99">
        <f>F463</f>
        <v>389.5</v>
      </c>
      <c r="G462" s="99">
        <f>G463</f>
        <v>389.5</v>
      </c>
      <c r="H462" s="118">
        <f>H463</f>
        <v>389.5</v>
      </c>
      <c r="I462" s="123">
        <f t="shared" si="31"/>
        <v>100</v>
      </c>
    </row>
    <row r="463" spans="1:9" s="16" customFormat="1" ht="15.5" x14ac:dyDescent="0.35">
      <c r="A463" s="43">
        <v>453</v>
      </c>
      <c r="B463" s="35">
        <v>707</v>
      </c>
      <c r="C463" s="4" t="s">
        <v>549</v>
      </c>
      <c r="D463" s="4" t="s">
        <v>82</v>
      </c>
      <c r="E463" s="64" t="s">
        <v>83</v>
      </c>
      <c r="F463" s="101">
        <v>389.5</v>
      </c>
      <c r="G463" s="101">
        <v>389.5</v>
      </c>
      <c r="H463" s="120">
        <v>389.5</v>
      </c>
      <c r="I463" s="124">
        <f t="shared" si="31"/>
        <v>100</v>
      </c>
    </row>
    <row r="464" spans="1:9" s="16" customFormat="1" ht="39" x14ac:dyDescent="0.35">
      <c r="A464" s="43">
        <v>454</v>
      </c>
      <c r="B464" s="34">
        <v>707</v>
      </c>
      <c r="C464" s="2" t="s">
        <v>563</v>
      </c>
      <c r="D464" s="2"/>
      <c r="E464" s="65" t="s">
        <v>566</v>
      </c>
      <c r="F464" s="99">
        <f>F465</f>
        <v>260</v>
      </c>
      <c r="G464" s="99">
        <f>G465</f>
        <v>260</v>
      </c>
      <c r="H464" s="118">
        <f>H465</f>
        <v>249.85499999999999</v>
      </c>
      <c r="I464" s="123">
        <f t="shared" si="31"/>
        <v>96.098076923076917</v>
      </c>
    </row>
    <row r="465" spans="1:9" s="16" customFormat="1" ht="15.5" x14ac:dyDescent="0.35">
      <c r="A465" s="43">
        <v>455</v>
      </c>
      <c r="B465" s="35">
        <v>707</v>
      </c>
      <c r="C465" s="4" t="s">
        <v>563</v>
      </c>
      <c r="D465" s="4" t="s">
        <v>82</v>
      </c>
      <c r="E465" s="64" t="s">
        <v>83</v>
      </c>
      <c r="F465" s="100">
        <v>260</v>
      </c>
      <c r="G465" s="100">
        <v>260</v>
      </c>
      <c r="H465" s="119">
        <v>249.85499999999999</v>
      </c>
      <c r="I465" s="124">
        <f t="shared" si="31"/>
        <v>96.098076923076917</v>
      </c>
    </row>
    <row r="466" spans="1:9" s="16" customFormat="1" ht="15.5" x14ac:dyDescent="0.35">
      <c r="A466" s="43">
        <v>456</v>
      </c>
      <c r="B466" s="34">
        <v>709</v>
      </c>
      <c r="C466" s="2"/>
      <c r="D466" s="2"/>
      <c r="E466" s="58" t="s">
        <v>22</v>
      </c>
      <c r="F466" s="99">
        <f>F467+F504+F511+F517</f>
        <v>73716.899999999994</v>
      </c>
      <c r="G466" s="99">
        <f>G467+G504+G511+G517</f>
        <v>73716.899999999994</v>
      </c>
      <c r="H466" s="118">
        <f>H467+H504+H511+H517</f>
        <v>35989.81033</v>
      </c>
      <c r="I466" s="123">
        <f t="shared" si="31"/>
        <v>48.821654640930376</v>
      </c>
    </row>
    <row r="467" spans="1:9" s="16" customFormat="1" ht="39" x14ac:dyDescent="0.35">
      <c r="A467" s="43">
        <v>457</v>
      </c>
      <c r="B467" s="34">
        <v>709</v>
      </c>
      <c r="C467" s="2" t="s">
        <v>267</v>
      </c>
      <c r="D467" s="2"/>
      <c r="E467" s="65" t="s">
        <v>631</v>
      </c>
      <c r="F467" s="99">
        <f>F494+F471+F483+F468</f>
        <v>73506.899999999994</v>
      </c>
      <c r="G467" s="99">
        <f>G494+G471+G483+G468</f>
        <v>73506.899999999994</v>
      </c>
      <c r="H467" s="118">
        <f>H494+H471+H483+H468</f>
        <v>35929.81033</v>
      </c>
      <c r="I467" s="123">
        <f t="shared" si="31"/>
        <v>48.879506998662713</v>
      </c>
    </row>
    <row r="468" spans="1:9" s="16" customFormat="1" ht="26" x14ac:dyDescent="0.35">
      <c r="A468" s="43">
        <v>458</v>
      </c>
      <c r="B468" s="34">
        <v>709</v>
      </c>
      <c r="C468" s="2" t="s">
        <v>273</v>
      </c>
      <c r="D468" s="2"/>
      <c r="E468" s="65" t="s">
        <v>113</v>
      </c>
      <c r="F468" s="99">
        <f t="shared" ref="F468:H469" si="33">F469</f>
        <v>3724.2</v>
      </c>
      <c r="G468" s="99">
        <f t="shared" si="33"/>
        <v>3724.2</v>
      </c>
      <c r="H468" s="118">
        <f t="shared" si="33"/>
        <v>1728.1329699999999</v>
      </c>
      <c r="I468" s="123">
        <f t="shared" si="31"/>
        <v>46.402797110788896</v>
      </c>
    </row>
    <row r="469" spans="1:9" s="16" customFormat="1" ht="65" x14ac:dyDescent="0.35">
      <c r="A469" s="43">
        <v>459</v>
      </c>
      <c r="B469" s="34">
        <v>709</v>
      </c>
      <c r="C469" s="2" t="s">
        <v>704</v>
      </c>
      <c r="D469" s="2"/>
      <c r="E469" s="65" t="s">
        <v>703</v>
      </c>
      <c r="F469" s="99">
        <f t="shared" si="33"/>
        <v>3724.2</v>
      </c>
      <c r="G469" s="99">
        <f t="shared" si="33"/>
        <v>3724.2</v>
      </c>
      <c r="H469" s="118">
        <f t="shared" si="33"/>
        <v>1728.1329699999999</v>
      </c>
      <c r="I469" s="123">
        <f t="shared" si="31"/>
        <v>46.402797110788896</v>
      </c>
    </row>
    <row r="470" spans="1:9" s="16" customFormat="1" ht="15.5" x14ac:dyDescent="0.35">
      <c r="A470" s="43">
        <v>460</v>
      </c>
      <c r="B470" s="35">
        <v>709</v>
      </c>
      <c r="C470" s="4" t="s">
        <v>704</v>
      </c>
      <c r="D470" s="4" t="s">
        <v>82</v>
      </c>
      <c r="E470" s="64" t="s">
        <v>83</v>
      </c>
      <c r="F470" s="101">
        <v>3724.2</v>
      </c>
      <c r="G470" s="101">
        <v>3724.2</v>
      </c>
      <c r="H470" s="120">
        <v>1728.1329699999999</v>
      </c>
      <c r="I470" s="124">
        <f t="shared" si="31"/>
        <v>46.402797110788896</v>
      </c>
    </row>
    <row r="471" spans="1:9" ht="39" x14ac:dyDescent="0.35">
      <c r="A471" s="43">
        <v>461</v>
      </c>
      <c r="B471" s="34">
        <v>709</v>
      </c>
      <c r="C471" s="21" t="s">
        <v>278</v>
      </c>
      <c r="D471" s="2"/>
      <c r="E471" s="65" t="s">
        <v>118</v>
      </c>
      <c r="F471" s="99">
        <f>F474+F477+F481+F472+F479</f>
        <v>26768.399999999998</v>
      </c>
      <c r="G471" s="99">
        <f>G474+G477+G481+G472+G479</f>
        <v>26768.399999999998</v>
      </c>
      <c r="H471" s="118">
        <f>H474+H477+H481+H472+H479</f>
        <v>18873.960999999999</v>
      </c>
      <c r="I471" s="123">
        <f t="shared" si="31"/>
        <v>70.508364340042746</v>
      </c>
    </row>
    <row r="472" spans="1:9" ht="15.5" x14ac:dyDescent="0.35">
      <c r="A472" s="43">
        <v>462</v>
      </c>
      <c r="B472" s="34">
        <v>709</v>
      </c>
      <c r="C472" s="21" t="s">
        <v>279</v>
      </c>
      <c r="D472" s="2"/>
      <c r="E472" s="58" t="s">
        <v>120</v>
      </c>
      <c r="F472" s="99">
        <f>F473</f>
        <v>5740</v>
      </c>
      <c r="G472" s="99">
        <f>G473</f>
        <v>5740</v>
      </c>
      <c r="H472" s="118">
        <f>H473</f>
        <v>3758.16</v>
      </c>
      <c r="I472" s="123">
        <f t="shared" si="31"/>
        <v>65.473170731707313</v>
      </c>
    </row>
    <row r="473" spans="1:9" ht="15.5" x14ac:dyDescent="0.35">
      <c r="A473" s="43">
        <v>463</v>
      </c>
      <c r="B473" s="35">
        <v>709</v>
      </c>
      <c r="C473" s="33" t="s">
        <v>279</v>
      </c>
      <c r="D473" s="4" t="s">
        <v>82</v>
      </c>
      <c r="E473" s="64" t="s">
        <v>83</v>
      </c>
      <c r="F473" s="100">
        <v>5740</v>
      </c>
      <c r="G473" s="100">
        <v>5740</v>
      </c>
      <c r="H473" s="119">
        <v>3758.16</v>
      </c>
      <c r="I473" s="124">
        <f t="shared" si="31"/>
        <v>65.473170731707313</v>
      </c>
    </row>
    <row r="474" spans="1:9" ht="78" x14ac:dyDescent="0.35">
      <c r="A474" s="43">
        <v>464</v>
      </c>
      <c r="B474" s="34">
        <v>709</v>
      </c>
      <c r="C474" s="2" t="s">
        <v>364</v>
      </c>
      <c r="D474" s="4"/>
      <c r="E474" s="58" t="s">
        <v>509</v>
      </c>
      <c r="F474" s="99">
        <f>F475+F476</f>
        <v>1178.3</v>
      </c>
      <c r="G474" s="99">
        <f>G475+G476</f>
        <v>1178.3</v>
      </c>
      <c r="H474" s="118">
        <f>H475+H476</f>
        <v>1111.5519999999999</v>
      </c>
      <c r="I474" s="123">
        <f t="shared" si="31"/>
        <v>94.33522871934143</v>
      </c>
    </row>
    <row r="475" spans="1:9" ht="26" x14ac:dyDescent="0.35">
      <c r="A475" s="43">
        <v>465</v>
      </c>
      <c r="B475" s="35">
        <v>709</v>
      </c>
      <c r="C475" s="4" t="s">
        <v>364</v>
      </c>
      <c r="D475" s="4" t="s">
        <v>70</v>
      </c>
      <c r="E475" s="64" t="s">
        <v>69</v>
      </c>
      <c r="F475" s="101">
        <v>66.748000000000005</v>
      </c>
      <c r="G475" s="101">
        <v>66.748000000000005</v>
      </c>
      <c r="H475" s="120">
        <v>0</v>
      </c>
      <c r="I475" s="124">
        <f t="shared" si="31"/>
        <v>0</v>
      </c>
    </row>
    <row r="476" spans="1:9" s="16" customFormat="1" ht="15.5" x14ac:dyDescent="0.35">
      <c r="A476" s="43">
        <v>466</v>
      </c>
      <c r="B476" s="35">
        <v>709</v>
      </c>
      <c r="C476" s="4" t="s">
        <v>364</v>
      </c>
      <c r="D476" s="4" t="s">
        <v>82</v>
      </c>
      <c r="E476" s="64" t="s">
        <v>83</v>
      </c>
      <c r="F476" s="101">
        <v>1111.5519999999999</v>
      </c>
      <c r="G476" s="101">
        <v>1111.5519999999999</v>
      </c>
      <c r="H476" s="120">
        <v>1111.5519999999999</v>
      </c>
      <c r="I476" s="124">
        <f t="shared" si="31"/>
        <v>100</v>
      </c>
    </row>
    <row r="477" spans="1:9" ht="39" x14ac:dyDescent="0.35">
      <c r="A477" s="43">
        <v>467</v>
      </c>
      <c r="B477" s="34">
        <v>709</v>
      </c>
      <c r="C477" s="2" t="s">
        <v>194</v>
      </c>
      <c r="D477" s="4"/>
      <c r="E477" s="58" t="s">
        <v>508</v>
      </c>
      <c r="F477" s="99">
        <f>F478</f>
        <v>9784.4</v>
      </c>
      <c r="G477" s="99">
        <f>G478</f>
        <v>9784.4</v>
      </c>
      <c r="H477" s="118">
        <f>H478</f>
        <v>5458.4</v>
      </c>
      <c r="I477" s="123">
        <f t="shared" si="31"/>
        <v>55.786762601692487</v>
      </c>
    </row>
    <row r="478" spans="1:9" ht="15.5" x14ac:dyDescent="0.35">
      <c r="A478" s="43">
        <v>468</v>
      </c>
      <c r="B478" s="35">
        <v>709</v>
      </c>
      <c r="C478" s="4" t="s">
        <v>194</v>
      </c>
      <c r="D478" s="4" t="s">
        <v>82</v>
      </c>
      <c r="E478" s="64" t="s">
        <v>83</v>
      </c>
      <c r="F478" s="101">
        <v>9784.4</v>
      </c>
      <c r="G478" s="101">
        <v>9784.4</v>
      </c>
      <c r="H478" s="120">
        <v>5458.4</v>
      </c>
      <c r="I478" s="124">
        <f t="shared" si="31"/>
        <v>55.786762601692487</v>
      </c>
    </row>
    <row r="479" spans="1:9" ht="39" x14ac:dyDescent="0.35">
      <c r="A479" s="43">
        <v>469</v>
      </c>
      <c r="B479" s="34">
        <v>709</v>
      </c>
      <c r="C479" s="2" t="s">
        <v>706</v>
      </c>
      <c r="D479" s="4"/>
      <c r="E479" s="58" t="s">
        <v>705</v>
      </c>
      <c r="F479" s="99">
        <f>F480</f>
        <v>2375.6999999999998</v>
      </c>
      <c r="G479" s="99">
        <f>G480</f>
        <v>2375.6999999999998</v>
      </c>
      <c r="H479" s="118">
        <f>H480</f>
        <v>2375.62</v>
      </c>
      <c r="I479" s="123">
        <f t="shared" ref="I479:I542" si="34">H479/G479*100</f>
        <v>99.996632571452622</v>
      </c>
    </row>
    <row r="480" spans="1:9" ht="15.5" x14ac:dyDescent="0.35">
      <c r="A480" s="43">
        <v>470</v>
      </c>
      <c r="B480" s="35">
        <v>709</v>
      </c>
      <c r="C480" s="4" t="s">
        <v>706</v>
      </c>
      <c r="D480" s="4" t="s">
        <v>82</v>
      </c>
      <c r="E480" s="64" t="s">
        <v>83</v>
      </c>
      <c r="F480" s="101">
        <v>2375.6999999999998</v>
      </c>
      <c r="G480" s="101">
        <v>2375.6999999999998</v>
      </c>
      <c r="H480" s="120">
        <v>2375.62</v>
      </c>
      <c r="I480" s="124">
        <f t="shared" si="34"/>
        <v>99.996632571452622</v>
      </c>
    </row>
    <row r="481" spans="1:9" ht="52" x14ac:dyDescent="0.35">
      <c r="A481" s="43">
        <v>471</v>
      </c>
      <c r="B481" s="60">
        <v>709</v>
      </c>
      <c r="C481" s="55" t="s">
        <v>569</v>
      </c>
      <c r="D481" s="9"/>
      <c r="E481" s="65" t="s">
        <v>603</v>
      </c>
      <c r="F481" s="99">
        <f>F482</f>
        <v>7690</v>
      </c>
      <c r="G481" s="99">
        <f>G482</f>
        <v>7690</v>
      </c>
      <c r="H481" s="118">
        <f>H482</f>
        <v>6170.2290000000003</v>
      </c>
      <c r="I481" s="123">
        <f t="shared" si="34"/>
        <v>80.23704811443433</v>
      </c>
    </row>
    <row r="482" spans="1:9" ht="15.5" x14ac:dyDescent="0.35">
      <c r="A482" s="43">
        <v>472</v>
      </c>
      <c r="B482" s="61">
        <v>709</v>
      </c>
      <c r="C482" s="11" t="s">
        <v>569</v>
      </c>
      <c r="D482" s="4" t="s">
        <v>82</v>
      </c>
      <c r="E482" s="64" t="s">
        <v>83</v>
      </c>
      <c r="F482" s="100">
        <v>7690</v>
      </c>
      <c r="G482" s="100">
        <v>7690</v>
      </c>
      <c r="H482" s="119">
        <v>6170.2290000000003</v>
      </c>
      <c r="I482" s="124">
        <f t="shared" si="34"/>
        <v>80.23704811443433</v>
      </c>
    </row>
    <row r="483" spans="1:9" ht="39" x14ac:dyDescent="0.35">
      <c r="A483" s="43">
        <v>473</v>
      </c>
      <c r="B483" s="34">
        <v>709</v>
      </c>
      <c r="C483" s="2" t="s">
        <v>271</v>
      </c>
      <c r="D483" s="2"/>
      <c r="E483" s="65" t="s">
        <v>174</v>
      </c>
      <c r="F483" s="99">
        <f>F488+F486+F490+F492+F484</f>
        <v>18129.3</v>
      </c>
      <c r="G483" s="99">
        <f>G488+G486+G490+G492+G484</f>
        <v>18129.3</v>
      </c>
      <c r="H483" s="118">
        <f>H488+H486+H490+H492+H484</f>
        <v>4107.2335999999996</v>
      </c>
      <c r="I483" s="123">
        <f t="shared" si="34"/>
        <v>22.65522441572482</v>
      </c>
    </row>
    <row r="484" spans="1:9" ht="21" customHeight="1" x14ac:dyDescent="0.35">
      <c r="A484" s="43">
        <v>474</v>
      </c>
      <c r="B484" s="34">
        <v>709</v>
      </c>
      <c r="C484" s="21" t="s">
        <v>521</v>
      </c>
      <c r="D484" s="2"/>
      <c r="E484" s="58" t="s">
        <v>522</v>
      </c>
      <c r="F484" s="99">
        <f>F485</f>
        <v>11738</v>
      </c>
      <c r="G484" s="99">
        <f>G485</f>
        <v>11738</v>
      </c>
      <c r="H484" s="118">
        <f>H485</f>
        <v>1917</v>
      </c>
      <c r="I484" s="123">
        <f t="shared" si="34"/>
        <v>16.33157266996081</v>
      </c>
    </row>
    <row r="485" spans="1:9" ht="15.5" x14ac:dyDescent="0.35">
      <c r="A485" s="43">
        <v>475</v>
      </c>
      <c r="B485" s="35">
        <v>709</v>
      </c>
      <c r="C485" s="33" t="s">
        <v>521</v>
      </c>
      <c r="D485" s="4" t="s">
        <v>82</v>
      </c>
      <c r="E485" s="64" t="s">
        <v>83</v>
      </c>
      <c r="F485" s="100">
        <v>11738</v>
      </c>
      <c r="G485" s="100">
        <v>11738</v>
      </c>
      <c r="H485" s="119">
        <v>1917</v>
      </c>
      <c r="I485" s="124">
        <f t="shared" si="34"/>
        <v>16.33157266996081</v>
      </c>
    </row>
    <row r="486" spans="1:9" s="16" customFormat="1" ht="26" x14ac:dyDescent="0.35">
      <c r="A486" s="43">
        <v>476</v>
      </c>
      <c r="B486" s="34">
        <v>709</v>
      </c>
      <c r="C486" s="2" t="s">
        <v>555</v>
      </c>
      <c r="D486" s="4"/>
      <c r="E486" s="65" t="s">
        <v>554</v>
      </c>
      <c r="F486" s="99">
        <f>F487</f>
        <v>2697.2</v>
      </c>
      <c r="G486" s="99">
        <f>G487</f>
        <v>2697.2</v>
      </c>
      <c r="H486" s="118">
        <f>H487</f>
        <v>119.48096</v>
      </c>
      <c r="I486" s="123">
        <f t="shared" si="34"/>
        <v>4.4298146225715564</v>
      </c>
    </row>
    <row r="487" spans="1:9" s="16" customFormat="1" ht="15.5" x14ac:dyDescent="0.35">
      <c r="A487" s="43">
        <v>477</v>
      </c>
      <c r="B487" s="35">
        <v>709</v>
      </c>
      <c r="C487" s="4" t="s">
        <v>555</v>
      </c>
      <c r="D487" s="4" t="s">
        <v>82</v>
      </c>
      <c r="E487" s="66" t="s">
        <v>83</v>
      </c>
      <c r="F487" s="101">
        <v>2697.2</v>
      </c>
      <c r="G487" s="101">
        <v>2697.2</v>
      </c>
      <c r="H487" s="120">
        <v>119.48096</v>
      </c>
      <c r="I487" s="124">
        <f t="shared" si="34"/>
        <v>4.4298146225715564</v>
      </c>
    </row>
    <row r="488" spans="1:9" s="16" customFormat="1" ht="26" x14ac:dyDescent="0.35">
      <c r="A488" s="43">
        <v>478</v>
      </c>
      <c r="B488" s="34">
        <v>709</v>
      </c>
      <c r="C488" s="21" t="s">
        <v>545</v>
      </c>
      <c r="D488" s="2"/>
      <c r="E488" s="65" t="s">
        <v>546</v>
      </c>
      <c r="F488" s="99">
        <f>F489</f>
        <v>658.2</v>
      </c>
      <c r="G488" s="99">
        <f>G489</f>
        <v>658.2</v>
      </c>
      <c r="H488" s="118">
        <f>H489</f>
        <v>658.2</v>
      </c>
      <c r="I488" s="123">
        <f t="shared" si="34"/>
        <v>100</v>
      </c>
    </row>
    <row r="489" spans="1:9" s="16" customFormat="1" ht="15.5" x14ac:dyDescent="0.35">
      <c r="A489" s="43">
        <v>479</v>
      </c>
      <c r="B489" s="35">
        <v>709</v>
      </c>
      <c r="C489" s="33" t="s">
        <v>545</v>
      </c>
      <c r="D489" s="4" t="s">
        <v>82</v>
      </c>
      <c r="E489" s="64" t="s">
        <v>83</v>
      </c>
      <c r="F489" s="101">
        <v>658.2</v>
      </c>
      <c r="G489" s="101">
        <v>658.2</v>
      </c>
      <c r="H489" s="120">
        <v>658.2</v>
      </c>
      <c r="I489" s="124">
        <f t="shared" si="34"/>
        <v>100</v>
      </c>
    </row>
    <row r="490" spans="1:9" s="40" customFormat="1" ht="39" x14ac:dyDescent="0.35">
      <c r="A490" s="43">
        <v>480</v>
      </c>
      <c r="B490" s="34">
        <v>709</v>
      </c>
      <c r="C490" s="2" t="s">
        <v>556</v>
      </c>
      <c r="D490" s="4"/>
      <c r="E490" s="65" t="s">
        <v>564</v>
      </c>
      <c r="F490" s="99">
        <f>F491</f>
        <v>2206.8000000000002</v>
      </c>
      <c r="G490" s="99">
        <f>G491</f>
        <v>2206.8000000000002</v>
      </c>
      <c r="H490" s="118">
        <f>H491</f>
        <v>583.45263999999997</v>
      </c>
      <c r="I490" s="123">
        <f t="shared" si="34"/>
        <v>26.438854449882175</v>
      </c>
    </row>
    <row r="491" spans="1:9" s="40" customFormat="1" ht="15.5" x14ac:dyDescent="0.35">
      <c r="A491" s="43">
        <v>481</v>
      </c>
      <c r="B491" s="35">
        <v>709</v>
      </c>
      <c r="C491" s="4" t="s">
        <v>556</v>
      </c>
      <c r="D491" s="4" t="s">
        <v>82</v>
      </c>
      <c r="E491" s="66" t="s">
        <v>83</v>
      </c>
      <c r="F491" s="100">
        <v>2206.8000000000002</v>
      </c>
      <c r="G491" s="100">
        <v>2206.8000000000002</v>
      </c>
      <c r="H491" s="119">
        <v>583.45263999999997</v>
      </c>
      <c r="I491" s="124">
        <f t="shared" si="34"/>
        <v>26.438854449882175</v>
      </c>
    </row>
    <row r="492" spans="1:9" s="40" customFormat="1" ht="39" x14ac:dyDescent="0.35">
      <c r="A492" s="43">
        <v>482</v>
      </c>
      <c r="B492" s="34">
        <v>709</v>
      </c>
      <c r="C492" s="21" t="s">
        <v>562</v>
      </c>
      <c r="D492" s="2"/>
      <c r="E492" s="65" t="s">
        <v>565</v>
      </c>
      <c r="F492" s="99">
        <f>F493</f>
        <v>829.1</v>
      </c>
      <c r="G492" s="99">
        <f>G493</f>
        <v>829.1</v>
      </c>
      <c r="H492" s="118">
        <f>H493</f>
        <v>829.1</v>
      </c>
      <c r="I492" s="123">
        <f t="shared" si="34"/>
        <v>100</v>
      </c>
    </row>
    <row r="493" spans="1:9" s="40" customFormat="1" ht="15.5" x14ac:dyDescent="0.35">
      <c r="A493" s="43">
        <v>483</v>
      </c>
      <c r="B493" s="35">
        <v>709</v>
      </c>
      <c r="C493" s="33" t="s">
        <v>562</v>
      </c>
      <c r="D493" s="4" t="s">
        <v>82</v>
      </c>
      <c r="E493" s="64" t="s">
        <v>83</v>
      </c>
      <c r="F493" s="100">
        <v>829.1</v>
      </c>
      <c r="G493" s="100">
        <v>829.1</v>
      </c>
      <c r="H493" s="119">
        <v>829.1</v>
      </c>
      <c r="I493" s="124">
        <f t="shared" si="34"/>
        <v>100</v>
      </c>
    </row>
    <row r="494" spans="1:9" ht="39" x14ac:dyDescent="0.35">
      <c r="A494" s="43">
        <v>484</v>
      </c>
      <c r="B494" s="34">
        <v>709</v>
      </c>
      <c r="C494" s="2" t="s">
        <v>284</v>
      </c>
      <c r="D494" s="2"/>
      <c r="E494" s="65" t="s">
        <v>632</v>
      </c>
      <c r="F494" s="99">
        <f>F495+F498+F501</f>
        <v>24885</v>
      </c>
      <c r="G494" s="99">
        <f>G495+G498+G501</f>
        <v>24885</v>
      </c>
      <c r="H494" s="118">
        <f>H495+H498+H501</f>
        <v>11220.482759999999</v>
      </c>
      <c r="I494" s="123">
        <f t="shared" si="34"/>
        <v>45.089342013260996</v>
      </c>
    </row>
    <row r="495" spans="1:9" ht="24.75" customHeight="1" x14ac:dyDescent="0.35">
      <c r="A495" s="43">
        <v>485</v>
      </c>
      <c r="B495" s="34">
        <v>709</v>
      </c>
      <c r="C495" s="2" t="s">
        <v>308</v>
      </c>
      <c r="D495" s="2"/>
      <c r="E495" s="65" t="s">
        <v>100</v>
      </c>
      <c r="F495" s="99">
        <f>F496+F497</f>
        <v>3473.8</v>
      </c>
      <c r="G495" s="99">
        <f>G496+G497</f>
        <v>3473.8</v>
      </c>
      <c r="H495" s="118">
        <f>H496+H497</f>
        <v>1743.65391</v>
      </c>
      <c r="I495" s="123">
        <f t="shared" si="34"/>
        <v>50.194424261615524</v>
      </c>
    </row>
    <row r="496" spans="1:9" ht="22" customHeight="1" x14ac:dyDescent="0.35">
      <c r="A496" s="43">
        <v>486</v>
      </c>
      <c r="B496" s="35">
        <v>709</v>
      </c>
      <c r="C496" s="4" t="s">
        <v>308</v>
      </c>
      <c r="D496" s="4" t="s">
        <v>49</v>
      </c>
      <c r="E496" s="64" t="s">
        <v>73</v>
      </c>
      <c r="F496" s="100">
        <f>3205.4+10.4</f>
        <v>3215.8</v>
      </c>
      <c r="G496" s="100">
        <f>3205.4+10.4</f>
        <v>3215.8</v>
      </c>
      <c r="H496" s="119">
        <v>1668.4571000000001</v>
      </c>
      <c r="I496" s="124">
        <f t="shared" si="34"/>
        <v>51.883111511909938</v>
      </c>
    </row>
    <row r="497" spans="1:9" ht="26" x14ac:dyDescent="0.35">
      <c r="A497" s="43">
        <v>487</v>
      </c>
      <c r="B497" s="35">
        <v>709</v>
      </c>
      <c r="C497" s="4" t="s">
        <v>308</v>
      </c>
      <c r="D497" s="4">
        <v>240</v>
      </c>
      <c r="E497" s="64" t="s">
        <v>69</v>
      </c>
      <c r="F497" s="100">
        <v>258</v>
      </c>
      <c r="G497" s="100">
        <v>258</v>
      </c>
      <c r="H497" s="119">
        <v>75.196809999999999</v>
      </c>
      <c r="I497" s="124">
        <f t="shared" si="34"/>
        <v>29.146050387596901</v>
      </c>
    </row>
    <row r="498" spans="1:9" ht="52" x14ac:dyDescent="0.35">
      <c r="A498" s="43">
        <v>488</v>
      </c>
      <c r="B498" s="34">
        <v>709</v>
      </c>
      <c r="C498" s="2" t="s">
        <v>309</v>
      </c>
      <c r="D498" s="2"/>
      <c r="E498" s="58" t="s">
        <v>540</v>
      </c>
      <c r="F498" s="99">
        <f>F499+F500</f>
        <v>527.5</v>
      </c>
      <c r="G498" s="99">
        <f>G499+G500</f>
        <v>527.5</v>
      </c>
      <c r="H498" s="118">
        <f>H499+H500</f>
        <v>218.511</v>
      </c>
      <c r="I498" s="123">
        <f t="shared" si="34"/>
        <v>41.423886255924167</v>
      </c>
    </row>
    <row r="499" spans="1:9" s="16" customFormat="1" ht="26" x14ac:dyDescent="0.35">
      <c r="A499" s="43">
        <v>489</v>
      </c>
      <c r="B499" s="35">
        <v>709</v>
      </c>
      <c r="C499" s="4" t="s">
        <v>309</v>
      </c>
      <c r="D499" s="4">
        <v>240</v>
      </c>
      <c r="E499" s="64" t="s">
        <v>69</v>
      </c>
      <c r="F499" s="100">
        <v>500</v>
      </c>
      <c r="G499" s="100">
        <v>500</v>
      </c>
      <c r="H499" s="119">
        <v>218.511</v>
      </c>
      <c r="I499" s="124">
        <f t="shared" si="34"/>
        <v>43.702199999999998</v>
      </c>
    </row>
    <row r="500" spans="1:9" s="16" customFormat="1" ht="15.5" x14ac:dyDescent="0.35">
      <c r="A500" s="43">
        <v>490</v>
      </c>
      <c r="B500" s="35">
        <v>709</v>
      </c>
      <c r="C500" s="4" t="s">
        <v>309</v>
      </c>
      <c r="D500" s="4" t="s">
        <v>606</v>
      </c>
      <c r="E500" s="64" t="s">
        <v>607</v>
      </c>
      <c r="F500" s="100">
        <v>27.5</v>
      </c>
      <c r="G500" s="100">
        <v>27.5</v>
      </c>
      <c r="H500" s="119">
        <v>0</v>
      </c>
      <c r="I500" s="124">
        <f t="shared" si="34"/>
        <v>0</v>
      </c>
    </row>
    <row r="501" spans="1:9" s="15" customFormat="1" ht="15.5" x14ac:dyDescent="0.35">
      <c r="A501" s="43">
        <v>491</v>
      </c>
      <c r="B501" s="34">
        <v>709</v>
      </c>
      <c r="C501" s="2" t="s">
        <v>310</v>
      </c>
      <c r="D501" s="2"/>
      <c r="E501" s="58" t="s">
        <v>120</v>
      </c>
      <c r="F501" s="102">
        <f>F502+F503</f>
        <v>20883.7</v>
      </c>
      <c r="G501" s="102">
        <f>G502+G503</f>
        <v>20883.7</v>
      </c>
      <c r="H501" s="121">
        <f>H502+H503</f>
        <v>9258.3178499999995</v>
      </c>
      <c r="I501" s="123">
        <f t="shared" si="34"/>
        <v>44.332746831260735</v>
      </c>
    </row>
    <row r="502" spans="1:9" ht="15.5" x14ac:dyDescent="0.35">
      <c r="A502" s="43">
        <v>492</v>
      </c>
      <c r="B502" s="35">
        <v>709</v>
      </c>
      <c r="C502" s="4" t="s">
        <v>310</v>
      </c>
      <c r="D502" s="4" t="s">
        <v>43</v>
      </c>
      <c r="E502" s="64" t="s">
        <v>44</v>
      </c>
      <c r="F502" s="100">
        <v>17960</v>
      </c>
      <c r="G502" s="100">
        <v>17960</v>
      </c>
      <c r="H502" s="119">
        <v>8126.1992</v>
      </c>
      <c r="I502" s="124">
        <f t="shared" si="34"/>
        <v>45.246097995545661</v>
      </c>
    </row>
    <row r="503" spans="1:9" s="15" customFormat="1" ht="30" customHeight="1" x14ac:dyDescent="0.35">
      <c r="A503" s="43">
        <v>493</v>
      </c>
      <c r="B503" s="35">
        <v>709</v>
      </c>
      <c r="C503" s="4" t="s">
        <v>310</v>
      </c>
      <c r="D503" s="4">
        <v>240</v>
      </c>
      <c r="E503" s="64" t="s">
        <v>69</v>
      </c>
      <c r="F503" s="100">
        <v>2923.7</v>
      </c>
      <c r="G503" s="100">
        <v>2923.7</v>
      </c>
      <c r="H503" s="119">
        <v>1132.1186499999999</v>
      </c>
      <c r="I503" s="124">
        <f t="shared" si="34"/>
        <v>38.722120942641176</v>
      </c>
    </row>
    <row r="504" spans="1:9" ht="28.5" customHeight="1" x14ac:dyDescent="0.35">
      <c r="A504" s="43">
        <v>494</v>
      </c>
      <c r="B504" s="60">
        <v>709</v>
      </c>
      <c r="C504" s="9" t="s">
        <v>285</v>
      </c>
      <c r="D504" s="2"/>
      <c r="E504" s="65" t="s">
        <v>635</v>
      </c>
      <c r="F504" s="99">
        <f>F505+F508</f>
        <v>50</v>
      </c>
      <c r="G504" s="99">
        <f>G505+G508</f>
        <v>50</v>
      </c>
      <c r="H504" s="118">
        <f>H505+H508</f>
        <v>0</v>
      </c>
      <c r="I504" s="123">
        <f t="shared" si="34"/>
        <v>0</v>
      </c>
    </row>
    <row r="505" spans="1:9" ht="26" x14ac:dyDescent="0.35">
      <c r="A505" s="43">
        <v>495</v>
      </c>
      <c r="B505" s="60">
        <v>709</v>
      </c>
      <c r="C505" s="9" t="s">
        <v>286</v>
      </c>
      <c r="D505" s="2"/>
      <c r="E505" s="65" t="s">
        <v>158</v>
      </c>
      <c r="F505" s="99">
        <f t="shared" ref="F505:H506" si="35">F506</f>
        <v>25</v>
      </c>
      <c r="G505" s="99">
        <f t="shared" si="35"/>
        <v>25</v>
      </c>
      <c r="H505" s="118">
        <f t="shared" si="35"/>
        <v>0</v>
      </c>
      <c r="I505" s="123">
        <f t="shared" si="34"/>
        <v>0</v>
      </c>
    </row>
    <row r="506" spans="1:9" ht="30" customHeight="1" x14ac:dyDescent="0.35">
      <c r="A506" s="43">
        <v>496</v>
      </c>
      <c r="B506" s="60">
        <v>709</v>
      </c>
      <c r="C506" s="55" t="s">
        <v>536</v>
      </c>
      <c r="D506" s="2"/>
      <c r="E506" s="58" t="s">
        <v>159</v>
      </c>
      <c r="F506" s="99">
        <f t="shared" si="35"/>
        <v>25</v>
      </c>
      <c r="G506" s="99">
        <f t="shared" si="35"/>
        <v>25</v>
      </c>
      <c r="H506" s="118">
        <f t="shared" si="35"/>
        <v>0</v>
      </c>
      <c r="I506" s="123">
        <f t="shared" si="34"/>
        <v>0</v>
      </c>
    </row>
    <row r="507" spans="1:9" ht="17.5" customHeight="1" x14ac:dyDescent="0.35">
      <c r="A507" s="43">
        <v>497</v>
      </c>
      <c r="B507" s="61">
        <v>709</v>
      </c>
      <c r="C507" s="95" t="s">
        <v>536</v>
      </c>
      <c r="D507" s="4" t="s">
        <v>82</v>
      </c>
      <c r="E507" s="64" t="s">
        <v>83</v>
      </c>
      <c r="F507" s="100">
        <v>25</v>
      </c>
      <c r="G507" s="100">
        <v>25</v>
      </c>
      <c r="H507" s="119">
        <v>0</v>
      </c>
      <c r="I507" s="124">
        <f t="shared" si="34"/>
        <v>0</v>
      </c>
    </row>
    <row r="508" spans="1:9" s="16" customFormat="1" ht="39" x14ac:dyDescent="0.35">
      <c r="A508" s="43">
        <v>498</v>
      </c>
      <c r="B508" s="60">
        <v>709</v>
      </c>
      <c r="C508" s="9" t="s">
        <v>288</v>
      </c>
      <c r="D508" s="2"/>
      <c r="E508" s="65" t="s">
        <v>537</v>
      </c>
      <c r="F508" s="99">
        <f t="shared" ref="F508:H509" si="36">F509</f>
        <v>25</v>
      </c>
      <c r="G508" s="99">
        <f t="shared" si="36"/>
        <v>25</v>
      </c>
      <c r="H508" s="118">
        <f t="shared" si="36"/>
        <v>0</v>
      </c>
      <c r="I508" s="123">
        <f t="shared" si="34"/>
        <v>0</v>
      </c>
    </row>
    <row r="509" spans="1:9" ht="39" x14ac:dyDescent="0.35">
      <c r="A509" s="43">
        <v>499</v>
      </c>
      <c r="B509" s="60">
        <v>709</v>
      </c>
      <c r="C509" s="9" t="s">
        <v>289</v>
      </c>
      <c r="D509" s="2"/>
      <c r="E509" s="58" t="s">
        <v>161</v>
      </c>
      <c r="F509" s="99">
        <f t="shared" si="36"/>
        <v>25</v>
      </c>
      <c r="G509" s="99">
        <f t="shared" si="36"/>
        <v>25</v>
      </c>
      <c r="H509" s="118">
        <f t="shared" si="36"/>
        <v>0</v>
      </c>
      <c r="I509" s="123">
        <f t="shared" si="34"/>
        <v>0</v>
      </c>
    </row>
    <row r="510" spans="1:9" s="16" customFormat="1" ht="15.5" x14ac:dyDescent="0.35">
      <c r="A510" s="43">
        <v>500</v>
      </c>
      <c r="B510" s="61">
        <v>709</v>
      </c>
      <c r="C510" s="11" t="s">
        <v>289</v>
      </c>
      <c r="D510" s="4" t="s">
        <v>82</v>
      </c>
      <c r="E510" s="64" t="s">
        <v>83</v>
      </c>
      <c r="F510" s="100">
        <v>25</v>
      </c>
      <c r="G510" s="100">
        <v>25</v>
      </c>
      <c r="H510" s="119">
        <v>0</v>
      </c>
      <c r="I510" s="124">
        <f t="shared" si="34"/>
        <v>0</v>
      </c>
    </row>
    <row r="511" spans="1:9" ht="26" x14ac:dyDescent="0.35">
      <c r="A511" s="43">
        <v>501</v>
      </c>
      <c r="B511" s="34">
        <v>709</v>
      </c>
      <c r="C511" s="2" t="s">
        <v>222</v>
      </c>
      <c r="D511" s="2"/>
      <c r="E511" s="65" t="s">
        <v>637</v>
      </c>
      <c r="F511" s="99">
        <f>F512</f>
        <v>100</v>
      </c>
      <c r="G511" s="99">
        <f>G512</f>
        <v>100</v>
      </c>
      <c r="H511" s="118">
        <f>H512</f>
        <v>0</v>
      </c>
      <c r="I511" s="123">
        <f t="shared" si="34"/>
        <v>0</v>
      </c>
    </row>
    <row r="512" spans="1:9" s="16" customFormat="1" ht="26" x14ac:dyDescent="0.35">
      <c r="A512" s="43">
        <v>502</v>
      </c>
      <c r="B512" s="34">
        <v>709</v>
      </c>
      <c r="C512" s="2" t="s">
        <v>257</v>
      </c>
      <c r="D512" s="2"/>
      <c r="E512" s="65" t="s">
        <v>129</v>
      </c>
      <c r="F512" s="99">
        <f>F513+F515</f>
        <v>100</v>
      </c>
      <c r="G512" s="99">
        <f>G513+G515</f>
        <v>100</v>
      </c>
      <c r="H512" s="118">
        <f>H513+H515</f>
        <v>0</v>
      </c>
      <c r="I512" s="123">
        <f t="shared" si="34"/>
        <v>0</v>
      </c>
    </row>
    <row r="513" spans="1:9" ht="26" x14ac:dyDescent="0.35">
      <c r="A513" s="43">
        <v>503</v>
      </c>
      <c r="B513" s="34">
        <v>709</v>
      </c>
      <c r="C513" s="2" t="s">
        <v>408</v>
      </c>
      <c r="D513" s="2"/>
      <c r="E513" s="58" t="s">
        <v>172</v>
      </c>
      <c r="F513" s="99">
        <f>F514</f>
        <v>20</v>
      </c>
      <c r="G513" s="99">
        <f>G514</f>
        <v>20</v>
      </c>
      <c r="H513" s="118">
        <f>H514</f>
        <v>0</v>
      </c>
      <c r="I513" s="123">
        <f t="shared" si="34"/>
        <v>0</v>
      </c>
    </row>
    <row r="514" spans="1:9" s="16" customFormat="1" ht="26" x14ac:dyDescent="0.35">
      <c r="A514" s="43">
        <v>504</v>
      </c>
      <c r="B514" s="35">
        <v>709</v>
      </c>
      <c r="C514" s="4" t="s">
        <v>408</v>
      </c>
      <c r="D514" s="4" t="s">
        <v>70</v>
      </c>
      <c r="E514" s="64" t="s">
        <v>69</v>
      </c>
      <c r="F514" s="100">
        <v>20</v>
      </c>
      <c r="G514" s="100">
        <v>20</v>
      </c>
      <c r="H514" s="119">
        <v>0</v>
      </c>
      <c r="I514" s="124">
        <f t="shared" si="34"/>
        <v>0</v>
      </c>
    </row>
    <row r="515" spans="1:9" s="16" customFormat="1" ht="15.5" x14ac:dyDescent="0.35">
      <c r="A515" s="43">
        <v>505</v>
      </c>
      <c r="B515" s="34">
        <v>709</v>
      </c>
      <c r="C515" s="2" t="s">
        <v>409</v>
      </c>
      <c r="D515" s="2"/>
      <c r="E515" s="58" t="s">
        <v>345</v>
      </c>
      <c r="F515" s="99">
        <f>F516</f>
        <v>80</v>
      </c>
      <c r="G515" s="99">
        <f>G516</f>
        <v>80</v>
      </c>
      <c r="H515" s="118">
        <f>H516</f>
        <v>0</v>
      </c>
      <c r="I515" s="123">
        <f t="shared" si="34"/>
        <v>0</v>
      </c>
    </row>
    <row r="516" spans="1:9" s="16" customFormat="1" ht="15.5" x14ac:dyDescent="0.35">
      <c r="A516" s="43">
        <v>506</v>
      </c>
      <c r="B516" s="35">
        <v>709</v>
      </c>
      <c r="C516" s="4" t="s">
        <v>409</v>
      </c>
      <c r="D516" s="4" t="s">
        <v>82</v>
      </c>
      <c r="E516" s="64" t="s">
        <v>83</v>
      </c>
      <c r="F516" s="100">
        <v>80</v>
      </c>
      <c r="G516" s="100">
        <v>80</v>
      </c>
      <c r="H516" s="119">
        <v>0</v>
      </c>
      <c r="I516" s="124">
        <f t="shared" si="34"/>
        <v>0</v>
      </c>
    </row>
    <row r="517" spans="1:9" s="16" customFormat="1" ht="15.5" x14ac:dyDescent="0.35">
      <c r="A517" s="43">
        <v>507</v>
      </c>
      <c r="B517" s="34">
        <v>709</v>
      </c>
      <c r="C517" s="2" t="s">
        <v>177</v>
      </c>
      <c r="D517" s="2"/>
      <c r="E517" s="58" t="s">
        <v>146</v>
      </c>
      <c r="F517" s="99">
        <f t="shared" ref="F517:H518" si="37">F518</f>
        <v>60</v>
      </c>
      <c r="G517" s="99">
        <f t="shared" si="37"/>
        <v>60</v>
      </c>
      <c r="H517" s="118">
        <f t="shared" si="37"/>
        <v>60</v>
      </c>
      <c r="I517" s="123">
        <f t="shared" si="34"/>
        <v>100</v>
      </c>
    </row>
    <row r="518" spans="1:9" s="16" customFormat="1" ht="26" x14ac:dyDescent="0.35">
      <c r="A518" s="43">
        <v>508</v>
      </c>
      <c r="B518" s="34">
        <v>709</v>
      </c>
      <c r="C518" s="2" t="s">
        <v>707</v>
      </c>
      <c r="D518" s="4"/>
      <c r="E518" s="58" t="s">
        <v>708</v>
      </c>
      <c r="F518" s="99">
        <f t="shared" si="37"/>
        <v>60</v>
      </c>
      <c r="G518" s="99">
        <f t="shared" si="37"/>
        <v>60</v>
      </c>
      <c r="H518" s="118">
        <f t="shared" si="37"/>
        <v>60</v>
      </c>
      <c r="I518" s="123">
        <f t="shared" si="34"/>
        <v>100</v>
      </c>
    </row>
    <row r="519" spans="1:9" s="16" customFormat="1" ht="15.5" x14ac:dyDescent="0.35">
      <c r="A519" s="43">
        <v>509</v>
      </c>
      <c r="B519" s="35">
        <v>709</v>
      </c>
      <c r="C519" s="4" t="s">
        <v>707</v>
      </c>
      <c r="D519" s="4" t="s">
        <v>82</v>
      </c>
      <c r="E519" s="64" t="s">
        <v>83</v>
      </c>
      <c r="F519" s="100">
        <v>60</v>
      </c>
      <c r="G519" s="100">
        <v>60</v>
      </c>
      <c r="H519" s="119">
        <v>60</v>
      </c>
      <c r="I519" s="124">
        <f t="shared" si="34"/>
        <v>100</v>
      </c>
    </row>
    <row r="520" spans="1:9" ht="15.5" x14ac:dyDescent="0.35">
      <c r="A520" s="43">
        <v>510</v>
      </c>
      <c r="B520" s="34">
        <v>800</v>
      </c>
      <c r="C520" s="2"/>
      <c r="D520" s="4"/>
      <c r="E520" s="63" t="s">
        <v>39</v>
      </c>
      <c r="F520" s="99">
        <f>F521+F553</f>
        <v>225105.40000000002</v>
      </c>
      <c r="G520" s="99">
        <f>G521+G553</f>
        <v>225105.40000000002</v>
      </c>
      <c r="H520" s="118">
        <f>H521+H553</f>
        <v>92066.952220000006</v>
      </c>
      <c r="I520" s="123">
        <f t="shared" si="34"/>
        <v>40.899486293976068</v>
      </c>
    </row>
    <row r="521" spans="1:9" s="16" customFormat="1" ht="15.5" x14ac:dyDescent="0.35">
      <c r="A521" s="43">
        <v>511</v>
      </c>
      <c r="B521" s="34">
        <v>801</v>
      </c>
      <c r="C521" s="2"/>
      <c r="D521" s="2"/>
      <c r="E521" s="58" t="s">
        <v>23</v>
      </c>
      <c r="F521" s="99">
        <f t="shared" ref="F521:H522" si="38">F522</f>
        <v>190101.40000000002</v>
      </c>
      <c r="G521" s="99">
        <f t="shared" si="38"/>
        <v>190101.40000000002</v>
      </c>
      <c r="H521" s="118">
        <f t="shared" si="38"/>
        <v>77477.06856</v>
      </c>
      <c r="I521" s="123">
        <f t="shared" si="34"/>
        <v>40.755653856310367</v>
      </c>
    </row>
    <row r="522" spans="1:9" s="16" customFormat="1" ht="26" x14ac:dyDescent="0.35">
      <c r="A522" s="43">
        <v>512</v>
      </c>
      <c r="B522" s="34">
        <v>801</v>
      </c>
      <c r="C522" s="2" t="s">
        <v>197</v>
      </c>
      <c r="D522" s="2"/>
      <c r="E522" s="65" t="s">
        <v>560</v>
      </c>
      <c r="F522" s="99">
        <f t="shared" si="38"/>
        <v>190101.40000000002</v>
      </c>
      <c r="G522" s="99">
        <f t="shared" si="38"/>
        <v>190101.40000000002</v>
      </c>
      <c r="H522" s="118">
        <f t="shared" si="38"/>
        <v>77477.06856</v>
      </c>
      <c r="I522" s="123">
        <f t="shared" si="34"/>
        <v>40.755653856310367</v>
      </c>
    </row>
    <row r="523" spans="1:9" ht="15.5" x14ac:dyDescent="0.35">
      <c r="A523" s="43">
        <v>513</v>
      </c>
      <c r="B523" s="34">
        <v>801</v>
      </c>
      <c r="C523" s="9" t="s">
        <v>196</v>
      </c>
      <c r="D523" s="2"/>
      <c r="E523" s="65" t="s">
        <v>96</v>
      </c>
      <c r="F523" s="99">
        <f>F524+F526+F528+F530+F543+F539+F537+F545+F547+F534+F551+F541+F549</f>
        <v>190101.40000000002</v>
      </c>
      <c r="G523" s="99">
        <f>G524+G526+G528+G530+G543+G539+G537+G545+G547+G534+G551+G541+G549</f>
        <v>190101.40000000002</v>
      </c>
      <c r="H523" s="118">
        <f>H524+H526+H528+H530+H543+H539+H537+H545+H547+H534+H551+H541+H549</f>
        <v>77477.06856</v>
      </c>
      <c r="I523" s="123">
        <f t="shared" si="34"/>
        <v>40.755653856310367</v>
      </c>
    </row>
    <row r="524" spans="1:9" ht="26" x14ac:dyDescent="0.35">
      <c r="A524" s="43">
        <v>514</v>
      </c>
      <c r="B524" s="1">
        <v>801</v>
      </c>
      <c r="C524" s="2" t="s">
        <v>588</v>
      </c>
      <c r="D524" s="2"/>
      <c r="E524" s="58" t="s">
        <v>142</v>
      </c>
      <c r="F524" s="99">
        <f>F525</f>
        <v>32332.6</v>
      </c>
      <c r="G524" s="99">
        <f>G525</f>
        <v>32332.6</v>
      </c>
      <c r="H524" s="118">
        <f>H525</f>
        <v>14520</v>
      </c>
      <c r="I524" s="123">
        <f t="shared" si="34"/>
        <v>44.908235032134755</v>
      </c>
    </row>
    <row r="525" spans="1:9" ht="15.5" x14ac:dyDescent="0.35">
      <c r="A525" s="43">
        <v>515</v>
      </c>
      <c r="B525" s="35">
        <v>801</v>
      </c>
      <c r="C525" s="4" t="s">
        <v>588</v>
      </c>
      <c r="D525" s="4" t="s">
        <v>82</v>
      </c>
      <c r="E525" s="64" t="s">
        <v>83</v>
      </c>
      <c r="F525" s="100">
        <f>32132.6+200</f>
        <v>32332.6</v>
      </c>
      <c r="G525" s="100">
        <f>32132.6+200</f>
        <v>32332.6</v>
      </c>
      <c r="H525" s="119">
        <v>14520</v>
      </c>
      <c r="I525" s="124">
        <f t="shared" si="34"/>
        <v>44.908235032134755</v>
      </c>
    </row>
    <row r="526" spans="1:9" ht="41.25" customHeight="1" x14ac:dyDescent="0.35">
      <c r="A526" s="43">
        <v>516</v>
      </c>
      <c r="B526" s="1">
        <v>801</v>
      </c>
      <c r="C526" s="2" t="s">
        <v>195</v>
      </c>
      <c r="D526" s="2"/>
      <c r="E526" s="58" t="s">
        <v>143</v>
      </c>
      <c r="F526" s="99">
        <f>F527</f>
        <v>28792.7</v>
      </c>
      <c r="G526" s="99">
        <f>G527</f>
        <v>28792.7</v>
      </c>
      <c r="H526" s="118">
        <f>H527</f>
        <v>11560</v>
      </c>
      <c r="I526" s="123">
        <f t="shared" si="34"/>
        <v>40.149065561756977</v>
      </c>
    </row>
    <row r="527" spans="1:9" ht="16.5" customHeight="1" x14ac:dyDescent="0.35">
      <c r="A527" s="43">
        <v>517</v>
      </c>
      <c r="B527" s="35">
        <v>801</v>
      </c>
      <c r="C527" s="4" t="s">
        <v>195</v>
      </c>
      <c r="D527" s="4" t="s">
        <v>77</v>
      </c>
      <c r="E527" s="64" t="s">
        <v>78</v>
      </c>
      <c r="F527" s="100">
        <v>28792.7</v>
      </c>
      <c r="G527" s="100">
        <v>28792.7</v>
      </c>
      <c r="H527" s="119">
        <v>11560</v>
      </c>
      <c r="I527" s="124">
        <f t="shared" si="34"/>
        <v>40.149065561756977</v>
      </c>
    </row>
    <row r="528" spans="1:9" ht="26" x14ac:dyDescent="0.35">
      <c r="A528" s="43">
        <v>518</v>
      </c>
      <c r="B528" s="1">
        <v>801</v>
      </c>
      <c r="C528" s="2" t="s">
        <v>198</v>
      </c>
      <c r="D528" s="2"/>
      <c r="E528" s="58" t="s">
        <v>144</v>
      </c>
      <c r="F528" s="99">
        <f>F529</f>
        <v>107601.60000000001</v>
      </c>
      <c r="G528" s="99">
        <f>G529</f>
        <v>107601.60000000001</v>
      </c>
      <c r="H528" s="118">
        <f>H529</f>
        <v>48930</v>
      </c>
      <c r="I528" s="123">
        <f t="shared" si="34"/>
        <v>45.473301512245165</v>
      </c>
    </row>
    <row r="529" spans="1:9" ht="14.25" customHeight="1" x14ac:dyDescent="0.35">
      <c r="A529" s="43">
        <v>519</v>
      </c>
      <c r="B529" s="35">
        <v>801</v>
      </c>
      <c r="C529" s="4" t="s">
        <v>198</v>
      </c>
      <c r="D529" s="4" t="s">
        <v>77</v>
      </c>
      <c r="E529" s="64" t="s">
        <v>78</v>
      </c>
      <c r="F529" s="100">
        <v>107601.60000000001</v>
      </c>
      <c r="G529" s="100">
        <v>107601.60000000001</v>
      </c>
      <c r="H529" s="119">
        <v>48930</v>
      </c>
      <c r="I529" s="124">
        <f t="shared" si="34"/>
        <v>45.473301512245165</v>
      </c>
    </row>
    <row r="530" spans="1:9" ht="14.25" customHeight="1" x14ac:dyDescent="0.35">
      <c r="A530" s="43">
        <v>520</v>
      </c>
      <c r="B530" s="1">
        <v>801</v>
      </c>
      <c r="C530" s="2" t="s">
        <v>589</v>
      </c>
      <c r="D530" s="2"/>
      <c r="E530" s="58" t="s">
        <v>38</v>
      </c>
      <c r="F530" s="99">
        <f>F531+F532+F533</f>
        <v>1200</v>
      </c>
      <c r="G530" s="99">
        <f>G531+G532+G533</f>
        <v>1200</v>
      </c>
      <c r="H530" s="118">
        <f>H531+H532+H533</f>
        <v>372.43658000000005</v>
      </c>
      <c r="I530" s="123">
        <f t="shared" si="34"/>
        <v>31.036381666666667</v>
      </c>
    </row>
    <row r="531" spans="1:9" ht="26" x14ac:dyDescent="0.35">
      <c r="A531" s="43">
        <v>521</v>
      </c>
      <c r="B531" s="35">
        <v>801</v>
      </c>
      <c r="C531" s="4" t="s">
        <v>589</v>
      </c>
      <c r="D531" s="4" t="s">
        <v>70</v>
      </c>
      <c r="E531" s="64" t="s">
        <v>69</v>
      </c>
      <c r="F531" s="100">
        <v>760</v>
      </c>
      <c r="G531" s="100">
        <v>760</v>
      </c>
      <c r="H531" s="119">
        <v>198.86992000000001</v>
      </c>
      <c r="I531" s="124">
        <f t="shared" si="34"/>
        <v>26.167094736842106</v>
      </c>
    </row>
    <row r="532" spans="1:9" ht="15.5" x14ac:dyDescent="0.35">
      <c r="A532" s="43">
        <v>522</v>
      </c>
      <c r="B532" s="35">
        <v>801</v>
      </c>
      <c r="C532" s="4" t="s">
        <v>589</v>
      </c>
      <c r="D532" s="4" t="s">
        <v>77</v>
      </c>
      <c r="E532" s="64" t="s">
        <v>78</v>
      </c>
      <c r="F532" s="100">
        <f>295+100-10.4</f>
        <v>384.6</v>
      </c>
      <c r="G532" s="100">
        <f>295+100-10.4</f>
        <v>384.6</v>
      </c>
      <c r="H532" s="119">
        <v>173.56666000000001</v>
      </c>
      <c r="I532" s="124">
        <f t="shared" si="34"/>
        <v>45.129136765470619</v>
      </c>
    </row>
    <row r="533" spans="1:9" ht="15.5" x14ac:dyDescent="0.35">
      <c r="A533" s="43">
        <v>523</v>
      </c>
      <c r="B533" s="35">
        <v>801</v>
      </c>
      <c r="C533" s="4" t="s">
        <v>589</v>
      </c>
      <c r="D533" s="4" t="s">
        <v>82</v>
      </c>
      <c r="E533" s="64" t="s">
        <v>83</v>
      </c>
      <c r="F533" s="100">
        <f>45+10.4</f>
        <v>55.4</v>
      </c>
      <c r="G533" s="100">
        <f>45+10.4</f>
        <v>55.4</v>
      </c>
      <c r="H533" s="119">
        <v>0</v>
      </c>
      <c r="I533" s="124">
        <f t="shared" si="34"/>
        <v>0</v>
      </c>
    </row>
    <row r="534" spans="1:9" ht="52" x14ac:dyDescent="0.35">
      <c r="A534" s="43">
        <v>524</v>
      </c>
      <c r="B534" s="1">
        <v>801</v>
      </c>
      <c r="C534" s="2" t="s">
        <v>200</v>
      </c>
      <c r="D534" s="4"/>
      <c r="E534" s="58" t="s">
        <v>360</v>
      </c>
      <c r="F534" s="99">
        <f>F535+F536</f>
        <v>5470.7</v>
      </c>
      <c r="G534" s="99">
        <f>G535+G536</f>
        <v>5470.7</v>
      </c>
      <c r="H534" s="118">
        <f>H535+H536</f>
        <v>1069.1019799999999</v>
      </c>
      <c r="I534" s="123">
        <f t="shared" si="34"/>
        <v>19.542325113787999</v>
      </c>
    </row>
    <row r="535" spans="1:9" ht="15.5" x14ac:dyDescent="0.35">
      <c r="A535" s="43">
        <v>525</v>
      </c>
      <c r="B535" s="35">
        <v>801</v>
      </c>
      <c r="C535" s="4" t="s">
        <v>200</v>
      </c>
      <c r="D535" s="4" t="s">
        <v>77</v>
      </c>
      <c r="E535" s="64" t="s">
        <v>78</v>
      </c>
      <c r="F535" s="100">
        <f>5736.2-1365.5</f>
        <v>4370.7</v>
      </c>
      <c r="G535" s="100">
        <f>5736.2-1365.5</f>
        <v>4370.7</v>
      </c>
      <c r="H535" s="119">
        <v>781.10198000000003</v>
      </c>
      <c r="I535" s="124">
        <f t="shared" si="34"/>
        <v>17.871324501796053</v>
      </c>
    </row>
    <row r="536" spans="1:9" ht="15.5" x14ac:dyDescent="0.35">
      <c r="A536" s="43">
        <v>526</v>
      </c>
      <c r="B536" s="35">
        <v>801</v>
      </c>
      <c r="C536" s="4" t="s">
        <v>200</v>
      </c>
      <c r="D536" s="4" t="s">
        <v>82</v>
      </c>
      <c r="E536" s="64" t="s">
        <v>83</v>
      </c>
      <c r="F536" s="100">
        <v>1100</v>
      </c>
      <c r="G536" s="100">
        <v>1100</v>
      </c>
      <c r="H536" s="119">
        <v>288</v>
      </c>
      <c r="I536" s="124">
        <f t="shared" si="34"/>
        <v>26.181818181818183</v>
      </c>
    </row>
    <row r="537" spans="1:9" ht="78" x14ac:dyDescent="0.35">
      <c r="A537" s="43">
        <v>527</v>
      </c>
      <c r="B537" s="60">
        <v>801</v>
      </c>
      <c r="C537" s="9" t="s">
        <v>621</v>
      </c>
      <c r="D537" s="2"/>
      <c r="E537" s="65" t="s">
        <v>553</v>
      </c>
      <c r="F537" s="99">
        <f>F538</f>
        <v>175</v>
      </c>
      <c r="G537" s="99">
        <f>G538</f>
        <v>175</v>
      </c>
      <c r="H537" s="118">
        <f>H538</f>
        <v>175</v>
      </c>
      <c r="I537" s="123">
        <f t="shared" si="34"/>
        <v>100</v>
      </c>
    </row>
    <row r="538" spans="1:9" ht="15.5" x14ac:dyDescent="0.35">
      <c r="A538" s="43">
        <v>528</v>
      </c>
      <c r="B538" s="61">
        <v>801</v>
      </c>
      <c r="C538" s="11" t="s">
        <v>621</v>
      </c>
      <c r="D538" s="4" t="s">
        <v>77</v>
      </c>
      <c r="E538" s="64" t="s">
        <v>78</v>
      </c>
      <c r="F538" s="101">
        <v>175</v>
      </c>
      <c r="G538" s="101">
        <v>175</v>
      </c>
      <c r="H538" s="120">
        <v>175</v>
      </c>
      <c r="I538" s="124">
        <f t="shared" si="34"/>
        <v>100</v>
      </c>
    </row>
    <row r="539" spans="1:9" ht="39" x14ac:dyDescent="0.35">
      <c r="A539" s="43">
        <v>529</v>
      </c>
      <c r="B539" s="60">
        <v>801</v>
      </c>
      <c r="C539" s="9" t="s">
        <v>551</v>
      </c>
      <c r="D539" s="2"/>
      <c r="E539" s="65" t="s">
        <v>623</v>
      </c>
      <c r="F539" s="99">
        <f>F540</f>
        <v>200</v>
      </c>
      <c r="G539" s="99">
        <f>G540</f>
        <v>200</v>
      </c>
      <c r="H539" s="118">
        <f>H540</f>
        <v>200</v>
      </c>
      <c r="I539" s="123">
        <f t="shared" si="34"/>
        <v>100</v>
      </c>
    </row>
    <row r="540" spans="1:9" ht="15.5" x14ac:dyDescent="0.35">
      <c r="A540" s="43">
        <v>530</v>
      </c>
      <c r="B540" s="61">
        <v>801</v>
      </c>
      <c r="C540" s="11" t="s">
        <v>551</v>
      </c>
      <c r="D540" s="4" t="s">
        <v>82</v>
      </c>
      <c r="E540" s="64" t="s">
        <v>83</v>
      </c>
      <c r="F540" s="101">
        <v>200</v>
      </c>
      <c r="G540" s="101">
        <v>200</v>
      </c>
      <c r="H540" s="120">
        <v>200</v>
      </c>
      <c r="I540" s="124">
        <f t="shared" si="34"/>
        <v>100</v>
      </c>
    </row>
    <row r="541" spans="1:9" ht="65" x14ac:dyDescent="0.35">
      <c r="A541" s="43">
        <v>531</v>
      </c>
      <c r="B541" s="60">
        <v>801</v>
      </c>
      <c r="C541" s="9" t="s">
        <v>709</v>
      </c>
      <c r="D541" s="4"/>
      <c r="E541" s="58" t="s">
        <v>710</v>
      </c>
      <c r="F541" s="99">
        <f>F542</f>
        <v>12289.3</v>
      </c>
      <c r="G541" s="99">
        <f>G542</f>
        <v>12289.3</v>
      </c>
      <c r="H541" s="118">
        <f>H542</f>
        <v>0</v>
      </c>
      <c r="I541" s="123">
        <f t="shared" si="34"/>
        <v>0</v>
      </c>
    </row>
    <row r="542" spans="1:9" ht="15.5" x14ac:dyDescent="0.35">
      <c r="A542" s="43">
        <v>532</v>
      </c>
      <c r="B542" s="61">
        <v>801</v>
      </c>
      <c r="C542" s="11" t="s">
        <v>709</v>
      </c>
      <c r="D542" s="4" t="s">
        <v>77</v>
      </c>
      <c r="E542" s="64" t="s">
        <v>78</v>
      </c>
      <c r="F542" s="101">
        <v>12289.3</v>
      </c>
      <c r="G542" s="101">
        <v>12289.3</v>
      </c>
      <c r="H542" s="120">
        <v>0</v>
      </c>
      <c r="I542" s="124">
        <f t="shared" si="34"/>
        <v>0</v>
      </c>
    </row>
    <row r="543" spans="1:9" ht="26" x14ac:dyDescent="0.35">
      <c r="A543" s="43">
        <v>533</v>
      </c>
      <c r="B543" s="60">
        <v>801</v>
      </c>
      <c r="C543" s="9" t="s">
        <v>433</v>
      </c>
      <c r="D543" s="21"/>
      <c r="E543" s="58" t="s">
        <v>601</v>
      </c>
      <c r="F543" s="99">
        <f>F544</f>
        <v>370</v>
      </c>
      <c r="G543" s="99">
        <f>G544</f>
        <v>370</v>
      </c>
      <c r="H543" s="118">
        <f>H544</f>
        <v>370</v>
      </c>
      <c r="I543" s="123">
        <f t="shared" ref="I543:I608" si="39">H543/G543*100</f>
        <v>100</v>
      </c>
    </row>
    <row r="544" spans="1:9" ht="15.5" x14ac:dyDescent="0.35">
      <c r="A544" s="43">
        <v>534</v>
      </c>
      <c r="B544" s="61">
        <v>801</v>
      </c>
      <c r="C544" s="11" t="s">
        <v>433</v>
      </c>
      <c r="D544" s="4" t="s">
        <v>77</v>
      </c>
      <c r="E544" s="64" t="s">
        <v>78</v>
      </c>
      <c r="F544" s="101">
        <f>296+74</f>
        <v>370</v>
      </c>
      <c r="G544" s="101">
        <f>296+74</f>
        <v>370</v>
      </c>
      <c r="H544" s="120">
        <v>370</v>
      </c>
      <c r="I544" s="124">
        <f t="shared" si="39"/>
        <v>100</v>
      </c>
    </row>
    <row r="545" spans="1:9" ht="80.150000000000006" customHeight="1" x14ac:dyDescent="0.35">
      <c r="A545" s="43">
        <v>535</v>
      </c>
      <c r="B545" s="60">
        <v>801</v>
      </c>
      <c r="C545" s="9" t="s">
        <v>622</v>
      </c>
      <c r="D545" s="2"/>
      <c r="E545" s="65" t="s">
        <v>583</v>
      </c>
      <c r="F545" s="99">
        <f>F546</f>
        <v>43.8</v>
      </c>
      <c r="G545" s="99">
        <f>G546</f>
        <v>43.8</v>
      </c>
      <c r="H545" s="118">
        <f>H546</f>
        <v>43.75</v>
      </c>
      <c r="I545" s="123">
        <f t="shared" si="39"/>
        <v>99.88584474885846</v>
      </c>
    </row>
    <row r="546" spans="1:9" ht="15.5" x14ac:dyDescent="0.35">
      <c r="A546" s="43">
        <v>536</v>
      </c>
      <c r="B546" s="61">
        <v>801</v>
      </c>
      <c r="C546" s="11" t="s">
        <v>622</v>
      </c>
      <c r="D546" s="4" t="s">
        <v>77</v>
      </c>
      <c r="E546" s="64" t="s">
        <v>78</v>
      </c>
      <c r="F546" s="100">
        <v>43.8</v>
      </c>
      <c r="G546" s="100">
        <v>43.8</v>
      </c>
      <c r="H546" s="119">
        <v>43.75</v>
      </c>
      <c r="I546" s="124">
        <f t="shared" si="39"/>
        <v>99.88584474885846</v>
      </c>
    </row>
    <row r="547" spans="1:9" ht="65" x14ac:dyDescent="0.35">
      <c r="A547" s="43">
        <v>537</v>
      </c>
      <c r="B547" s="60">
        <v>801</v>
      </c>
      <c r="C547" s="9" t="s">
        <v>581</v>
      </c>
      <c r="D547" s="2"/>
      <c r="E547" s="65" t="s">
        <v>582</v>
      </c>
      <c r="F547" s="99">
        <f>F548</f>
        <v>50</v>
      </c>
      <c r="G547" s="99">
        <f>G548</f>
        <v>50</v>
      </c>
      <c r="H547" s="118">
        <f>H548</f>
        <v>50</v>
      </c>
      <c r="I547" s="123">
        <f t="shared" si="39"/>
        <v>100</v>
      </c>
    </row>
    <row r="548" spans="1:9" ht="15.5" x14ac:dyDescent="0.35">
      <c r="A548" s="43">
        <v>538</v>
      </c>
      <c r="B548" s="61">
        <v>801</v>
      </c>
      <c r="C548" s="11" t="s">
        <v>581</v>
      </c>
      <c r="D548" s="4" t="s">
        <v>82</v>
      </c>
      <c r="E548" s="64" t="s">
        <v>83</v>
      </c>
      <c r="F548" s="100">
        <v>50</v>
      </c>
      <c r="G548" s="100">
        <v>50</v>
      </c>
      <c r="H548" s="119">
        <v>50</v>
      </c>
      <c r="I548" s="124">
        <f t="shared" si="39"/>
        <v>100</v>
      </c>
    </row>
    <row r="549" spans="1:9" ht="65" x14ac:dyDescent="0.35">
      <c r="A549" s="43">
        <v>539</v>
      </c>
      <c r="B549" s="60">
        <v>801</v>
      </c>
      <c r="C549" s="9" t="s">
        <v>711</v>
      </c>
      <c r="D549" s="4"/>
      <c r="E549" s="58" t="s">
        <v>712</v>
      </c>
      <c r="F549" s="99">
        <f>F550</f>
        <v>1365.5</v>
      </c>
      <c r="G549" s="99">
        <f>G550</f>
        <v>1365.5</v>
      </c>
      <c r="H549" s="118">
        <f>H550</f>
        <v>0</v>
      </c>
      <c r="I549" s="123">
        <f t="shared" si="39"/>
        <v>0</v>
      </c>
    </row>
    <row r="550" spans="1:9" ht="15.5" x14ac:dyDescent="0.35">
      <c r="A550" s="43">
        <v>540</v>
      </c>
      <c r="B550" s="61">
        <v>801</v>
      </c>
      <c r="C550" s="11" t="s">
        <v>711</v>
      </c>
      <c r="D550" s="4" t="s">
        <v>77</v>
      </c>
      <c r="E550" s="64" t="s">
        <v>78</v>
      </c>
      <c r="F550" s="100">
        <v>1365.5</v>
      </c>
      <c r="G550" s="100">
        <v>1365.5</v>
      </c>
      <c r="H550" s="119">
        <v>0</v>
      </c>
      <c r="I550" s="124">
        <f t="shared" si="39"/>
        <v>0</v>
      </c>
    </row>
    <row r="551" spans="1:9" ht="39" x14ac:dyDescent="0.35">
      <c r="A551" s="43">
        <v>541</v>
      </c>
      <c r="B551" s="60">
        <v>801</v>
      </c>
      <c r="C551" s="9" t="s">
        <v>624</v>
      </c>
      <c r="D551" s="4"/>
      <c r="E551" s="58" t="s">
        <v>625</v>
      </c>
      <c r="F551" s="99">
        <f>F552</f>
        <v>210.2</v>
      </c>
      <c r="G551" s="99">
        <f>G552</f>
        <v>210.2</v>
      </c>
      <c r="H551" s="118">
        <f>H552</f>
        <v>186.78</v>
      </c>
      <c r="I551" s="123">
        <f t="shared" si="39"/>
        <v>88.858230256898196</v>
      </c>
    </row>
    <row r="552" spans="1:9" ht="15.5" x14ac:dyDescent="0.35">
      <c r="A552" s="43">
        <v>542</v>
      </c>
      <c r="B552" s="61">
        <v>801</v>
      </c>
      <c r="C552" s="11" t="s">
        <v>624</v>
      </c>
      <c r="D552" s="4" t="s">
        <v>82</v>
      </c>
      <c r="E552" s="64" t="s">
        <v>83</v>
      </c>
      <c r="F552" s="101">
        <f>168.1+42.1</f>
        <v>210.2</v>
      </c>
      <c r="G552" s="101">
        <f>168.1+42.1</f>
        <v>210.2</v>
      </c>
      <c r="H552" s="120">
        <v>186.78</v>
      </c>
      <c r="I552" s="124">
        <f t="shared" si="39"/>
        <v>88.858230256898196</v>
      </c>
    </row>
    <row r="553" spans="1:9" ht="15.5" x14ac:dyDescent="0.35">
      <c r="A553" s="43">
        <v>543</v>
      </c>
      <c r="B553" s="62" t="s">
        <v>79</v>
      </c>
      <c r="C553" s="44" t="s">
        <v>80</v>
      </c>
      <c r="D553" s="44" t="s">
        <v>80</v>
      </c>
      <c r="E553" s="67" t="s">
        <v>81</v>
      </c>
      <c r="F553" s="99">
        <f>F554+F559</f>
        <v>35004</v>
      </c>
      <c r="G553" s="99">
        <f>G554+G559</f>
        <v>35004</v>
      </c>
      <c r="H553" s="118">
        <f>H554+H559</f>
        <v>14589.88366</v>
      </c>
      <c r="I553" s="123">
        <f t="shared" si="39"/>
        <v>41.680618386470115</v>
      </c>
    </row>
    <row r="554" spans="1:9" ht="26" x14ac:dyDescent="0.35">
      <c r="A554" s="43">
        <v>544</v>
      </c>
      <c r="B554" s="62" t="s">
        <v>79</v>
      </c>
      <c r="C554" s="2" t="s">
        <v>197</v>
      </c>
      <c r="D554" s="44"/>
      <c r="E554" s="65" t="s">
        <v>560</v>
      </c>
      <c r="F554" s="99">
        <f t="shared" ref="F554:H555" si="40">F555</f>
        <v>33243</v>
      </c>
      <c r="G554" s="99">
        <f t="shared" si="40"/>
        <v>33243</v>
      </c>
      <c r="H554" s="118">
        <f t="shared" si="40"/>
        <v>14589.88366</v>
      </c>
      <c r="I554" s="123">
        <f t="shared" si="39"/>
        <v>43.888589056342688</v>
      </c>
    </row>
    <row r="555" spans="1:9" ht="39" x14ac:dyDescent="0.35">
      <c r="A555" s="43">
        <v>545</v>
      </c>
      <c r="B555" s="34">
        <v>804</v>
      </c>
      <c r="C555" s="2" t="s">
        <v>202</v>
      </c>
      <c r="D555" s="2"/>
      <c r="E555" s="65" t="s">
        <v>584</v>
      </c>
      <c r="F555" s="99">
        <f t="shared" si="40"/>
        <v>33243</v>
      </c>
      <c r="G555" s="99">
        <f t="shared" si="40"/>
        <v>33243</v>
      </c>
      <c r="H555" s="118">
        <f t="shared" si="40"/>
        <v>14589.88366</v>
      </c>
      <c r="I555" s="123">
        <f t="shared" si="39"/>
        <v>43.888589056342688</v>
      </c>
    </row>
    <row r="556" spans="1:9" ht="26" x14ac:dyDescent="0.35">
      <c r="A556" s="43">
        <v>546</v>
      </c>
      <c r="B556" s="34">
        <v>804</v>
      </c>
      <c r="C556" s="2" t="s">
        <v>594</v>
      </c>
      <c r="D556" s="2"/>
      <c r="E556" s="58" t="s">
        <v>145</v>
      </c>
      <c r="F556" s="99">
        <f>F557+F558</f>
        <v>33243</v>
      </c>
      <c r="G556" s="99">
        <f>G557+G558</f>
        <v>33243</v>
      </c>
      <c r="H556" s="118">
        <f>H557+H558</f>
        <v>14589.88366</v>
      </c>
      <c r="I556" s="123">
        <f t="shared" si="39"/>
        <v>43.888589056342688</v>
      </c>
    </row>
    <row r="557" spans="1:9" ht="15.5" x14ac:dyDescent="0.35">
      <c r="A557" s="43">
        <v>547</v>
      </c>
      <c r="B557" s="35">
        <v>804</v>
      </c>
      <c r="C557" s="4" t="s">
        <v>594</v>
      </c>
      <c r="D557" s="4" t="s">
        <v>43</v>
      </c>
      <c r="E557" s="64" t="s">
        <v>44</v>
      </c>
      <c r="F557" s="100">
        <v>31326.5</v>
      </c>
      <c r="G557" s="100">
        <v>31326.5</v>
      </c>
      <c r="H557" s="119">
        <v>13506.78832</v>
      </c>
      <c r="I557" s="124">
        <f t="shared" si="39"/>
        <v>43.116174229486212</v>
      </c>
    </row>
    <row r="558" spans="1:9" ht="26" x14ac:dyDescent="0.35">
      <c r="A558" s="43">
        <v>548</v>
      </c>
      <c r="B558" s="35">
        <v>804</v>
      </c>
      <c r="C558" s="4" t="s">
        <v>594</v>
      </c>
      <c r="D558" s="4" t="s">
        <v>70</v>
      </c>
      <c r="E558" s="64" t="s">
        <v>69</v>
      </c>
      <c r="F558" s="100">
        <v>1916.5</v>
      </c>
      <c r="G558" s="100">
        <v>1916.5</v>
      </c>
      <c r="H558" s="119">
        <v>1083.0953400000001</v>
      </c>
      <c r="I558" s="124">
        <f t="shared" si="39"/>
        <v>56.514236368379869</v>
      </c>
    </row>
    <row r="559" spans="1:9" ht="15.5" x14ac:dyDescent="0.35">
      <c r="A559" s="43">
        <v>549</v>
      </c>
      <c r="B559" s="34">
        <v>804</v>
      </c>
      <c r="C559" s="2" t="s">
        <v>177</v>
      </c>
      <c r="D559" s="2"/>
      <c r="E559" s="58" t="s">
        <v>146</v>
      </c>
      <c r="F559" s="99">
        <f>F560+F562</f>
        <v>1761</v>
      </c>
      <c r="G559" s="99">
        <f>G560+G562</f>
        <v>1761</v>
      </c>
      <c r="H559" s="118">
        <f>H560+H562</f>
        <v>0</v>
      </c>
      <c r="I559" s="123">
        <f t="shared" si="39"/>
        <v>0</v>
      </c>
    </row>
    <row r="560" spans="1:9" ht="26" x14ac:dyDescent="0.35">
      <c r="A560" s="43">
        <v>550</v>
      </c>
      <c r="B560" s="60">
        <v>804</v>
      </c>
      <c r="C560" s="9" t="s">
        <v>376</v>
      </c>
      <c r="D560" s="4"/>
      <c r="E560" s="58" t="s">
        <v>377</v>
      </c>
      <c r="F560" s="99">
        <f>F561</f>
        <v>1500</v>
      </c>
      <c r="G560" s="99">
        <f>G561</f>
        <v>1500</v>
      </c>
      <c r="H560" s="118">
        <f>H561</f>
        <v>0</v>
      </c>
      <c r="I560" s="123">
        <f t="shared" si="39"/>
        <v>0</v>
      </c>
    </row>
    <row r="561" spans="1:9" ht="15.5" x14ac:dyDescent="0.35">
      <c r="A561" s="43">
        <v>551</v>
      </c>
      <c r="B561" s="61">
        <v>804</v>
      </c>
      <c r="C561" s="11" t="s">
        <v>376</v>
      </c>
      <c r="D561" s="4" t="s">
        <v>50</v>
      </c>
      <c r="E561" s="64" t="s">
        <v>51</v>
      </c>
      <c r="F561" s="100">
        <v>1500</v>
      </c>
      <c r="G561" s="100">
        <v>1500</v>
      </c>
      <c r="H561" s="119">
        <v>0</v>
      </c>
      <c r="I561" s="124">
        <f t="shared" si="39"/>
        <v>0</v>
      </c>
    </row>
    <row r="562" spans="1:9" ht="27.75" customHeight="1" x14ac:dyDescent="0.35">
      <c r="A562" s="43">
        <v>552</v>
      </c>
      <c r="B562" s="60">
        <v>804</v>
      </c>
      <c r="C562" s="55" t="s">
        <v>676</v>
      </c>
      <c r="D562" s="33"/>
      <c r="E562" s="58" t="s">
        <v>667</v>
      </c>
      <c r="F562" s="99">
        <f>F563</f>
        <v>261</v>
      </c>
      <c r="G562" s="99">
        <f>G563</f>
        <v>261</v>
      </c>
      <c r="H562" s="118">
        <f>H563</f>
        <v>0</v>
      </c>
      <c r="I562" s="123">
        <f t="shared" si="39"/>
        <v>0</v>
      </c>
    </row>
    <row r="563" spans="1:9" ht="15.5" x14ac:dyDescent="0.35">
      <c r="A563" s="43">
        <v>553</v>
      </c>
      <c r="B563" s="61">
        <v>804</v>
      </c>
      <c r="C563" s="95" t="s">
        <v>676</v>
      </c>
      <c r="D563" s="33" t="s">
        <v>82</v>
      </c>
      <c r="E563" s="64" t="s">
        <v>83</v>
      </c>
      <c r="F563" s="100">
        <v>261</v>
      </c>
      <c r="G563" s="100">
        <v>261</v>
      </c>
      <c r="H563" s="119">
        <v>0</v>
      </c>
      <c r="I563" s="124">
        <f t="shared" si="39"/>
        <v>0</v>
      </c>
    </row>
    <row r="564" spans="1:9" s="16" customFormat="1" ht="15.5" x14ac:dyDescent="0.35">
      <c r="A564" s="43">
        <v>554</v>
      </c>
      <c r="B564" s="34">
        <v>1000</v>
      </c>
      <c r="C564" s="2"/>
      <c r="D564" s="2"/>
      <c r="E564" s="63" t="s">
        <v>24</v>
      </c>
      <c r="F564" s="99">
        <f>F565+F570+F618+F599</f>
        <v>148130.50000000003</v>
      </c>
      <c r="G564" s="99">
        <f>G565+G570+G618+G599</f>
        <v>148266.00000000003</v>
      </c>
      <c r="H564" s="118">
        <f>H565+H570+H618+H599</f>
        <v>103742.28054000002</v>
      </c>
      <c r="I564" s="123">
        <f t="shared" si="39"/>
        <v>69.970377928857602</v>
      </c>
    </row>
    <row r="565" spans="1:9" s="15" customFormat="1" ht="15.5" x14ac:dyDescent="0.35">
      <c r="A565" s="43">
        <v>555</v>
      </c>
      <c r="B565" s="34">
        <v>1001</v>
      </c>
      <c r="C565" s="2"/>
      <c r="D565" s="2"/>
      <c r="E565" s="58" t="s">
        <v>29</v>
      </c>
      <c r="F565" s="99">
        <f t="shared" ref="F565:H568" si="41">F566</f>
        <v>18600</v>
      </c>
      <c r="G565" s="99">
        <f t="shared" si="41"/>
        <v>18600</v>
      </c>
      <c r="H565" s="118">
        <f t="shared" si="41"/>
        <v>8949.3356500000009</v>
      </c>
      <c r="I565" s="123">
        <f t="shared" si="39"/>
        <v>48.114707795698934</v>
      </c>
    </row>
    <row r="566" spans="1:9" s="16" customFormat="1" ht="26" x14ac:dyDescent="0.35">
      <c r="A566" s="43">
        <v>556</v>
      </c>
      <c r="B566" s="34">
        <v>1001</v>
      </c>
      <c r="C566" s="2" t="s">
        <v>183</v>
      </c>
      <c r="D566" s="2"/>
      <c r="E566" s="65" t="s">
        <v>618</v>
      </c>
      <c r="F566" s="99">
        <f t="shared" si="41"/>
        <v>18600</v>
      </c>
      <c r="G566" s="99">
        <f t="shared" si="41"/>
        <v>18600</v>
      </c>
      <c r="H566" s="118">
        <f t="shared" si="41"/>
        <v>8949.3356500000009</v>
      </c>
      <c r="I566" s="123">
        <f t="shared" si="39"/>
        <v>48.114707795698934</v>
      </c>
    </row>
    <row r="567" spans="1:9" s="16" customFormat="1" ht="26" x14ac:dyDescent="0.35">
      <c r="A567" s="43">
        <v>557</v>
      </c>
      <c r="B567" s="34">
        <v>1001</v>
      </c>
      <c r="C567" s="2" t="s">
        <v>291</v>
      </c>
      <c r="D567" s="2" t="s">
        <v>524</v>
      </c>
      <c r="E567" s="65" t="s">
        <v>147</v>
      </c>
      <c r="F567" s="99">
        <f t="shared" si="41"/>
        <v>18600</v>
      </c>
      <c r="G567" s="99">
        <f t="shared" si="41"/>
        <v>18600</v>
      </c>
      <c r="H567" s="118">
        <f t="shared" si="41"/>
        <v>8949.3356500000009</v>
      </c>
      <c r="I567" s="123">
        <f t="shared" si="39"/>
        <v>48.114707795698934</v>
      </c>
    </row>
    <row r="568" spans="1:9" s="16" customFormat="1" ht="52" x14ac:dyDescent="0.35">
      <c r="A568" s="43">
        <v>558</v>
      </c>
      <c r="B568" s="34">
        <v>1001</v>
      </c>
      <c r="C568" s="2" t="s">
        <v>292</v>
      </c>
      <c r="D568" s="2"/>
      <c r="E568" s="58" t="s">
        <v>148</v>
      </c>
      <c r="F568" s="99">
        <f t="shared" si="41"/>
        <v>18600</v>
      </c>
      <c r="G568" s="99">
        <f t="shared" si="41"/>
        <v>18600</v>
      </c>
      <c r="H568" s="118">
        <f t="shared" si="41"/>
        <v>8949.3356500000009</v>
      </c>
      <c r="I568" s="123">
        <f t="shared" si="39"/>
        <v>48.114707795698934</v>
      </c>
    </row>
    <row r="569" spans="1:9" s="16" customFormat="1" ht="26" x14ac:dyDescent="0.35">
      <c r="A569" s="43">
        <v>559</v>
      </c>
      <c r="B569" s="35">
        <v>1001</v>
      </c>
      <c r="C569" s="4" t="s">
        <v>292</v>
      </c>
      <c r="D569" s="11" t="s">
        <v>47</v>
      </c>
      <c r="E569" s="64" t="s">
        <v>48</v>
      </c>
      <c r="F569" s="100">
        <v>18600</v>
      </c>
      <c r="G569" s="100">
        <v>18600</v>
      </c>
      <c r="H569" s="119">
        <v>8949.3356500000009</v>
      </c>
      <c r="I569" s="124">
        <f t="shared" si="39"/>
        <v>48.114707795698934</v>
      </c>
    </row>
    <row r="570" spans="1:9" ht="15.5" x14ac:dyDescent="0.35">
      <c r="A570" s="43">
        <v>560</v>
      </c>
      <c r="B570" s="34">
        <v>1003</v>
      </c>
      <c r="C570" s="2"/>
      <c r="D570" s="2"/>
      <c r="E570" s="58" t="s">
        <v>26</v>
      </c>
      <c r="F570" s="99">
        <f>F571+F596+F588</f>
        <v>116752.40000000002</v>
      </c>
      <c r="G570" s="99">
        <f>G571+G596+G588</f>
        <v>116752.40000000002</v>
      </c>
      <c r="H570" s="118">
        <f>H571+H596+H588</f>
        <v>88280.991380000021</v>
      </c>
      <c r="I570" s="123">
        <f t="shared" si="39"/>
        <v>75.613855800822932</v>
      </c>
    </row>
    <row r="571" spans="1:9" s="16" customFormat="1" ht="26" x14ac:dyDescent="0.35">
      <c r="A571" s="43">
        <v>561</v>
      </c>
      <c r="B571" s="34">
        <v>1003</v>
      </c>
      <c r="C571" s="2" t="s">
        <v>183</v>
      </c>
      <c r="D571" s="2"/>
      <c r="E571" s="65" t="s">
        <v>618</v>
      </c>
      <c r="F571" s="99">
        <f>F572</f>
        <v>114665.80000000002</v>
      </c>
      <c r="G571" s="99">
        <f>G572</f>
        <v>114665.80000000002</v>
      </c>
      <c r="H571" s="118">
        <f>H572</f>
        <v>86293.391380000015</v>
      </c>
      <c r="I571" s="123">
        <f t="shared" si="39"/>
        <v>75.256433374205727</v>
      </c>
    </row>
    <row r="572" spans="1:9" ht="39" x14ac:dyDescent="0.35">
      <c r="A572" s="43">
        <v>562</v>
      </c>
      <c r="B572" s="34">
        <v>1003</v>
      </c>
      <c r="C572" s="2" t="s">
        <v>182</v>
      </c>
      <c r="D572" s="2"/>
      <c r="E572" s="65" t="s">
        <v>155</v>
      </c>
      <c r="F572" s="99">
        <f>F573+F576+F579+F582+F584+F586</f>
        <v>114665.80000000002</v>
      </c>
      <c r="G572" s="99">
        <f>G573+G576+G579+G582+G584+G586</f>
        <v>114665.80000000002</v>
      </c>
      <c r="H572" s="118">
        <f>H573+H576+H579+H582+H584+H586</f>
        <v>86293.391380000015</v>
      </c>
      <c r="I572" s="123">
        <f t="shared" si="39"/>
        <v>75.256433374205727</v>
      </c>
    </row>
    <row r="573" spans="1:9" ht="38.15" customHeight="1" x14ac:dyDescent="0.35">
      <c r="A573" s="43">
        <v>563</v>
      </c>
      <c r="B573" s="34">
        <v>1003</v>
      </c>
      <c r="C573" s="9" t="s">
        <v>181</v>
      </c>
      <c r="D573" s="2"/>
      <c r="E573" s="58" t="s">
        <v>519</v>
      </c>
      <c r="F573" s="99">
        <f>F575+F574</f>
        <v>14240.6</v>
      </c>
      <c r="G573" s="99">
        <f>G575+G574</f>
        <v>14240.6</v>
      </c>
      <c r="H573" s="118">
        <f>H575+H574</f>
        <v>6311.7770900000005</v>
      </c>
      <c r="I573" s="123">
        <f t="shared" si="39"/>
        <v>44.322409800148868</v>
      </c>
    </row>
    <row r="574" spans="1:9" ht="26" x14ac:dyDescent="0.35">
      <c r="A574" s="43">
        <v>564</v>
      </c>
      <c r="B574" s="35">
        <v>1003</v>
      </c>
      <c r="C574" s="4" t="s">
        <v>181</v>
      </c>
      <c r="D574" s="4" t="s">
        <v>70</v>
      </c>
      <c r="E574" s="64" t="s">
        <v>69</v>
      </c>
      <c r="F574" s="101">
        <v>190</v>
      </c>
      <c r="G574" s="101">
        <v>190</v>
      </c>
      <c r="H574" s="120">
        <v>70.08381</v>
      </c>
      <c r="I574" s="124">
        <f t="shared" si="39"/>
        <v>36.886215789473688</v>
      </c>
    </row>
    <row r="575" spans="1:9" ht="26" x14ac:dyDescent="0.35">
      <c r="A575" s="43">
        <v>565</v>
      </c>
      <c r="B575" s="35">
        <v>1003</v>
      </c>
      <c r="C575" s="4" t="s">
        <v>181</v>
      </c>
      <c r="D575" s="4" t="s">
        <v>47</v>
      </c>
      <c r="E575" s="64" t="s">
        <v>48</v>
      </c>
      <c r="F575" s="101">
        <v>14050.6</v>
      </c>
      <c r="G575" s="101">
        <v>14050.6</v>
      </c>
      <c r="H575" s="120">
        <v>6241.6932800000004</v>
      </c>
      <c r="I575" s="124">
        <f t="shared" si="39"/>
        <v>44.422966136677438</v>
      </c>
    </row>
    <row r="576" spans="1:9" ht="43.5" customHeight="1" x14ac:dyDescent="0.35">
      <c r="A576" s="43">
        <v>566</v>
      </c>
      <c r="B576" s="34">
        <v>1003</v>
      </c>
      <c r="C576" s="2" t="s">
        <v>184</v>
      </c>
      <c r="D576" s="2"/>
      <c r="E576" s="58" t="s">
        <v>520</v>
      </c>
      <c r="F576" s="99">
        <f>F578+F577</f>
        <v>90252.6</v>
      </c>
      <c r="G576" s="99">
        <f>G578+G577</f>
        <v>90252.6</v>
      </c>
      <c r="H576" s="118">
        <f>H578+H577</f>
        <v>72471.487670000002</v>
      </c>
      <c r="I576" s="123">
        <f t="shared" si="39"/>
        <v>80.298504054176831</v>
      </c>
    </row>
    <row r="577" spans="1:9" ht="26" x14ac:dyDescent="0.35">
      <c r="A577" s="43">
        <v>567</v>
      </c>
      <c r="B577" s="35">
        <v>1003</v>
      </c>
      <c r="C577" s="4" t="s">
        <v>184</v>
      </c>
      <c r="D577" s="4" t="s">
        <v>70</v>
      </c>
      <c r="E577" s="64" t="s">
        <v>69</v>
      </c>
      <c r="F577" s="101">
        <v>1520</v>
      </c>
      <c r="G577" s="101">
        <v>1520</v>
      </c>
      <c r="H577" s="120">
        <v>611.77290000000005</v>
      </c>
      <c r="I577" s="124">
        <f t="shared" si="39"/>
        <v>40.248217105263166</v>
      </c>
    </row>
    <row r="578" spans="1:9" s="16" customFormat="1" ht="26" x14ac:dyDescent="0.35">
      <c r="A578" s="43">
        <v>568</v>
      </c>
      <c r="B578" s="35">
        <v>1003</v>
      </c>
      <c r="C578" s="4" t="s">
        <v>184</v>
      </c>
      <c r="D578" s="4" t="s">
        <v>47</v>
      </c>
      <c r="E578" s="64" t="s">
        <v>48</v>
      </c>
      <c r="F578" s="101">
        <v>88732.6</v>
      </c>
      <c r="G578" s="101">
        <v>88732.6</v>
      </c>
      <c r="H578" s="120">
        <v>71859.714770000006</v>
      </c>
      <c r="I578" s="124">
        <f t="shared" si="39"/>
        <v>80.984570236868976</v>
      </c>
    </row>
    <row r="579" spans="1:9" ht="41.15" customHeight="1" x14ac:dyDescent="0.35">
      <c r="A579" s="43">
        <v>569</v>
      </c>
      <c r="B579" s="34">
        <v>1003</v>
      </c>
      <c r="C579" s="9" t="s">
        <v>185</v>
      </c>
      <c r="D579" s="2"/>
      <c r="E579" s="58" t="s">
        <v>513</v>
      </c>
      <c r="F579" s="99">
        <f>F581+F580</f>
        <v>9982.5</v>
      </c>
      <c r="G579" s="99">
        <f>G581+G580</f>
        <v>9982.5</v>
      </c>
      <c r="H579" s="118">
        <f>H581+H580</f>
        <v>7427.9601200000006</v>
      </c>
      <c r="I579" s="123">
        <f t="shared" si="39"/>
        <v>74.409818382168808</v>
      </c>
    </row>
    <row r="580" spans="1:9" ht="26" x14ac:dyDescent="0.35">
      <c r="A580" s="43">
        <v>570</v>
      </c>
      <c r="B580" s="35">
        <v>1003</v>
      </c>
      <c r="C580" s="4" t="s">
        <v>185</v>
      </c>
      <c r="D580" s="4" t="s">
        <v>70</v>
      </c>
      <c r="E580" s="64" t="s">
        <v>69</v>
      </c>
      <c r="F580" s="101">
        <v>147.5</v>
      </c>
      <c r="G580" s="101">
        <v>147.5</v>
      </c>
      <c r="H580" s="120">
        <v>79.673230000000004</v>
      </c>
      <c r="I580" s="124">
        <f t="shared" si="39"/>
        <v>54.015749152542384</v>
      </c>
    </row>
    <row r="581" spans="1:9" s="16" customFormat="1" ht="26" x14ac:dyDescent="0.35">
      <c r="A581" s="43">
        <v>571</v>
      </c>
      <c r="B581" s="35">
        <v>1003</v>
      </c>
      <c r="C581" s="4" t="s">
        <v>185</v>
      </c>
      <c r="D581" s="4" t="s">
        <v>47</v>
      </c>
      <c r="E581" s="64" t="s">
        <v>48</v>
      </c>
      <c r="F581" s="101">
        <v>9835</v>
      </c>
      <c r="G581" s="101">
        <v>9835</v>
      </c>
      <c r="H581" s="120">
        <v>7348.2868900000003</v>
      </c>
      <c r="I581" s="124">
        <f t="shared" si="39"/>
        <v>74.715677580071187</v>
      </c>
    </row>
    <row r="582" spans="1:9" s="16" customFormat="1" ht="39" x14ac:dyDescent="0.35">
      <c r="A582" s="43">
        <v>572</v>
      </c>
      <c r="B582" s="34">
        <v>1003</v>
      </c>
      <c r="C582" s="21" t="s">
        <v>293</v>
      </c>
      <c r="D582" s="2"/>
      <c r="E582" s="58" t="s">
        <v>167</v>
      </c>
      <c r="F582" s="99">
        <f>F583</f>
        <v>150</v>
      </c>
      <c r="G582" s="99">
        <f>G583</f>
        <v>150</v>
      </c>
      <c r="H582" s="118">
        <f>H583</f>
        <v>45</v>
      </c>
      <c r="I582" s="123">
        <f t="shared" si="39"/>
        <v>30</v>
      </c>
    </row>
    <row r="583" spans="1:9" s="16" customFormat="1" ht="26" x14ac:dyDescent="0.35">
      <c r="A583" s="43">
        <v>573</v>
      </c>
      <c r="B583" s="35">
        <v>1003</v>
      </c>
      <c r="C583" s="33" t="s">
        <v>293</v>
      </c>
      <c r="D583" s="4" t="s">
        <v>47</v>
      </c>
      <c r="E583" s="64" t="s">
        <v>48</v>
      </c>
      <c r="F583" s="100">
        <v>150</v>
      </c>
      <c r="G583" s="100">
        <v>150</v>
      </c>
      <c r="H583" s="119">
        <v>45</v>
      </c>
      <c r="I583" s="124">
        <f t="shared" si="39"/>
        <v>30</v>
      </c>
    </row>
    <row r="584" spans="1:9" s="16" customFormat="1" ht="39" x14ac:dyDescent="0.35">
      <c r="A584" s="43">
        <v>574</v>
      </c>
      <c r="B584" s="34">
        <v>1003</v>
      </c>
      <c r="C584" s="2" t="s">
        <v>294</v>
      </c>
      <c r="D584" s="2"/>
      <c r="E584" s="58" t="s">
        <v>68</v>
      </c>
      <c r="F584" s="99">
        <f>F585</f>
        <v>5</v>
      </c>
      <c r="G584" s="99">
        <f>G585</f>
        <v>5</v>
      </c>
      <c r="H584" s="118">
        <f>H585</f>
        <v>2.0665</v>
      </c>
      <c r="I584" s="123">
        <f t="shared" si="39"/>
        <v>41.33</v>
      </c>
    </row>
    <row r="585" spans="1:9" ht="39" x14ac:dyDescent="0.35">
      <c r="A585" s="43">
        <v>575</v>
      </c>
      <c r="B585" s="35">
        <v>1003</v>
      </c>
      <c r="C585" s="4" t="s">
        <v>294</v>
      </c>
      <c r="D585" s="4" t="s">
        <v>55</v>
      </c>
      <c r="E585" s="64" t="s">
        <v>497</v>
      </c>
      <c r="F585" s="100">
        <v>5</v>
      </c>
      <c r="G585" s="100">
        <v>5</v>
      </c>
      <c r="H585" s="119">
        <v>2.0665</v>
      </c>
      <c r="I585" s="124">
        <f t="shared" si="39"/>
        <v>41.33</v>
      </c>
    </row>
    <row r="586" spans="1:9" ht="78" x14ac:dyDescent="0.35">
      <c r="A586" s="43">
        <v>576</v>
      </c>
      <c r="B586" s="1">
        <v>1003</v>
      </c>
      <c r="C586" s="2" t="s">
        <v>352</v>
      </c>
      <c r="D586" s="4"/>
      <c r="E586" s="5" t="s">
        <v>600</v>
      </c>
      <c r="F586" s="99">
        <f>F587</f>
        <v>35.1</v>
      </c>
      <c r="G586" s="99">
        <f>G587</f>
        <v>35.1</v>
      </c>
      <c r="H586" s="118">
        <f>H587</f>
        <v>35.1</v>
      </c>
      <c r="I586" s="123">
        <f t="shared" si="39"/>
        <v>100</v>
      </c>
    </row>
    <row r="587" spans="1:9" ht="26.25" customHeight="1" x14ac:dyDescent="0.35">
      <c r="A587" s="43">
        <v>577</v>
      </c>
      <c r="B587" s="3">
        <v>1003</v>
      </c>
      <c r="C587" s="4" t="s">
        <v>352</v>
      </c>
      <c r="D587" s="4" t="s">
        <v>47</v>
      </c>
      <c r="E587" s="64" t="s">
        <v>48</v>
      </c>
      <c r="F587" s="101">
        <v>35.1</v>
      </c>
      <c r="G587" s="101">
        <v>35.1</v>
      </c>
      <c r="H587" s="120">
        <v>35.1</v>
      </c>
      <c r="I587" s="124">
        <f t="shared" si="39"/>
        <v>100</v>
      </c>
    </row>
    <row r="588" spans="1:9" ht="26.25" customHeight="1" x14ac:dyDescent="0.35">
      <c r="A588" s="43">
        <v>578</v>
      </c>
      <c r="B588" s="34">
        <v>1003</v>
      </c>
      <c r="C588" s="2" t="s">
        <v>189</v>
      </c>
      <c r="D588" s="2"/>
      <c r="E588" s="58" t="s">
        <v>610</v>
      </c>
      <c r="F588" s="99">
        <f>F589</f>
        <v>1888.6000000000001</v>
      </c>
      <c r="G588" s="99">
        <f>G589</f>
        <v>1888.6000000000001</v>
      </c>
      <c r="H588" s="118">
        <f>H589</f>
        <v>1888.6000000000001</v>
      </c>
      <c r="I588" s="123">
        <f t="shared" si="39"/>
        <v>100</v>
      </c>
    </row>
    <row r="589" spans="1:9" ht="26" x14ac:dyDescent="0.35">
      <c r="A589" s="43">
        <v>579</v>
      </c>
      <c r="B589" s="34">
        <v>1003</v>
      </c>
      <c r="C589" s="2" t="s">
        <v>266</v>
      </c>
      <c r="D589" s="2"/>
      <c r="E589" s="58" t="s">
        <v>462</v>
      </c>
      <c r="F589" s="99">
        <f>F590+F592+F594</f>
        <v>1888.6000000000001</v>
      </c>
      <c r="G589" s="99">
        <f>G590+G592+G594</f>
        <v>1888.6000000000001</v>
      </c>
      <c r="H589" s="118">
        <f>H590+H592+H594</f>
        <v>1888.6000000000001</v>
      </c>
      <c r="I589" s="123">
        <f t="shared" si="39"/>
        <v>100</v>
      </c>
    </row>
    <row r="590" spans="1:9" ht="26" x14ac:dyDescent="0.35">
      <c r="A590" s="43">
        <v>580</v>
      </c>
      <c r="B590" s="34">
        <v>1003</v>
      </c>
      <c r="C590" s="2" t="s">
        <v>592</v>
      </c>
      <c r="D590" s="2"/>
      <c r="E590" s="58" t="s">
        <v>503</v>
      </c>
      <c r="F590" s="99">
        <f>F591</f>
        <v>381</v>
      </c>
      <c r="G590" s="99">
        <f>G591</f>
        <v>381</v>
      </c>
      <c r="H590" s="118">
        <f>H591</f>
        <v>381</v>
      </c>
      <c r="I590" s="123">
        <f t="shared" si="39"/>
        <v>100</v>
      </c>
    </row>
    <row r="591" spans="1:9" ht="26.15" customHeight="1" x14ac:dyDescent="0.35">
      <c r="A591" s="43">
        <v>581</v>
      </c>
      <c r="B591" s="35">
        <v>1003</v>
      </c>
      <c r="C591" s="4" t="s">
        <v>592</v>
      </c>
      <c r="D591" s="4" t="s">
        <v>47</v>
      </c>
      <c r="E591" s="64" t="s">
        <v>48</v>
      </c>
      <c r="F591" s="100">
        <f>1181-800</f>
        <v>381</v>
      </c>
      <c r="G591" s="100">
        <f>1181-800</f>
        <v>381</v>
      </c>
      <c r="H591" s="119">
        <v>381</v>
      </c>
      <c r="I591" s="124">
        <f t="shared" si="39"/>
        <v>100</v>
      </c>
    </row>
    <row r="592" spans="1:9" ht="32.15" customHeight="1" x14ac:dyDescent="0.35">
      <c r="A592" s="43">
        <v>582</v>
      </c>
      <c r="B592" s="34">
        <v>1003</v>
      </c>
      <c r="C592" s="2" t="s">
        <v>713</v>
      </c>
      <c r="D592" s="2"/>
      <c r="E592" s="58" t="s">
        <v>492</v>
      </c>
      <c r="F592" s="99">
        <f>F593</f>
        <v>1074.4000000000001</v>
      </c>
      <c r="G592" s="99">
        <f>G593</f>
        <v>1074.4000000000001</v>
      </c>
      <c r="H592" s="118">
        <f>H593</f>
        <v>1074.4000000000001</v>
      </c>
      <c r="I592" s="123">
        <f t="shared" si="39"/>
        <v>100</v>
      </c>
    </row>
    <row r="593" spans="1:9" ht="26.15" customHeight="1" x14ac:dyDescent="0.35">
      <c r="A593" s="43">
        <v>583</v>
      </c>
      <c r="B593" s="35">
        <v>1003</v>
      </c>
      <c r="C593" s="4" t="s">
        <v>713</v>
      </c>
      <c r="D593" s="4" t="s">
        <v>47</v>
      </c>
      <c r="E593" s="64" t="s">
        <v>48</v>
      </c>
      <c r="F593" s="101">
        <v>1074.4000000000001</v>
      </c>
      <c r="G593" s="101">
        <v>1074.4000000000001</v>
      </c>
      <c r="H593" s="120">
        <v>1074.4000000000001</v>
      </c>
      <c r="I593" s="124">
        <f t="shared" si="39"/>
        <v>100</v>
      </c>
    </row>
    <row r="594" spans="1:9" ht="26.15" customHeight="1" x14ac:dyDescent="0.35">
      <c r="A594" s="43">
        <v>584</v>
      </c>
      <c r="B594" s="34">
        <v>1003</v>
      </c>
      <c r="C594" s="2" t="s">
        <v>714</v>
      </c>
      <c r="D594" s="2"/>
      <c r="E594" s="58" t="s">
        <v>467</v>
      </c>
      <c r="F594" s="99">
        <f>F595</f>
        <v>433.2</v>
      </c>
      <c r="G594" s="99">
        <f>G595</f>
        <v>433.2</v>
      </c>
      <c r="H594" s="118">
        <f>H595</f>
        <v>433.2</v>
      </c>
      <c r="I594" s="123">
        <f t="shared" si="39"/>
        <v>100</v>
      </c>
    </row>
    <row r="595" spans="1:9" ht="26.15" customHeight="1" x14ac:dyDescent="0.35">
      <c r="A595" s="43">
        <v>585</v>
      </c>
      <c r="B595" s="35">
        <v>1003</v>
      </c>
      <c r="C595" s="4" t="s">
        <v>714</v>
      </c>
      <c r="D595" s="4" t="s">
        <v>47</v>
      </c>
      <c r="E595" s="64" t="s">
        <v>48</v>
      </c>
      <c r="F595" s="101">
        <v>433.2</v>
      </c>
      <c r="G595" s="101">
        <v>433.2</v>
      </c>
      <c r="H595" s="120">
        <v>433.2</v>
      </c>
      <c r="I595" s="124">
        <f t="shared" si="39"/>
        <v>100</v>
      </c>
    </row>
    <row r="596" spans="1:9" s="16" customFormat="1" ht="15.5" x14ac:dyDescent="0.35">
      <c r="A596" s="43">
        <v>586</v>
      </c>
      <c r="B596" s="34">
        <v>1003</v>
      </c>
      <c r="C596" s="2" t="s">
        <v>177</v>
      </c>
      <c r="D596" s="2"/>
      <c r="E596" s="58" t="s">
        <v>146</v>
      </c>
      <c r="F596" s="99">
        <f t="shared" ref="F596:H597" si="42">F597</f>
        <v>198</v>
      </c>
      <c r="G596" s="99">
        <f t="shared" si="42"/>
        <v>198</v>
      </c>
      <c r="H596" s="118">
        <f t="shared" si="42"/>
        <v>99</v>
      </c>
      <c r="I596" s="123">
        <f t="shared" si="39"/>
        <v>50</v>
      </c>
    </row>
    <row r="597" spans="1:9" s="16" customFormat="1" ht="39" x14ac:dyDescent="0.35">
      <c r="A597" s="43">
        <v>587</v>
      </c>
      <c r="B597" s="34">
        <v>1003</v>
      </c>
      <c r="C597" s="21" t="s">
        <v>296</v>
      </c>
      <c r="D597" s="2"/>
      <c r="E597" s="58" t="s">
        <v>419</v>
      </c>
      <c r="F597" s="99">
        <f t="shared" si="42"/>
        <v>198</v>
      </c>
      <c r="G597" s="99">
        <f t="shared" si="42"/>
        <v>198</v>
      </c>
      <c r="H597" s="118">
        <f t="shared" si="42"/>
        <v>99</v>
      </c>
      <c r="I597" s="123">
        <f t="shared" si="39"/>
        <v>50</v>
      </c>
    </row>
    <row r="598" spans="1:9" s="16" customFormat="1" ht="14.5" customHeight="1" x14ac:dyDescent="0.35">
      <c r="A598" s="43">
        <v>588</v>
      </c>
      <c r="B598" s="35">
        <v>1003</v>
      </c>
      <c r="C598" s="33" t="s">
        <v>296</v>
      </c>
      <c r="D598" s="4" t="s">
        <v>45</v>
      </c>
      <c r="E598" s="64" t="s">
        <v>46</v>
      </c>
      <c r="F598" s="100">
        <v>198</v>
      </c>
      <c r="G598" s="100">
        <v>198</v>
      </c>
      <c r="H598" s="119">
        <v>99</v>
      </c>
      <c r="I598" s="124">
        <f t="shared" si="39"/>
        <v>50</v>
      </c>
    </row>
    <row r="599" spans="1:9" s="16" customFormat="1" ht="15.5" x14ac:dyDescent="0.35">
      <c r="A599" s="43">
        <v>589</v>
      </c>
      <c r="B599" s="34">
        <v>1004</v>
      </c>
      <c r="C599" s="2"/>
      <c r="D599" s="2"/>
      <c r="E599" s="58" t="s">
        <v>517</v>
      </c>
      <c r="F599" s="99">
        <f>F600+F606+F615</f>
        <v>3536.1000000000004</v>
      </c>
      <c r="G599" s="99">
        <f>G600+G606+G615</f>
        <v>3671.6000000000004</v>
      </c>
      <c r="H599" s="118">
        <f>H600+H606+H615</f>
        <v>2794.4672999999998</v>
      </c>
      <c r="I599" s="123">
        <f t="shared" si="39"/>
        <v>76.110341540472803</v>
      </c>
    </row>
    <row r="600" spans="1:9" s="16" customFormat="1" ht="39" x14ac:dyDescent="0.35">
      <c r="A600" s="43">
        <v>590</v>
      </c>
      <c r="B600" s="34">
        <v>1004</v>
      </c>
      <c r="C600" s="2" t="s">
        <v>267</v>
      </c>
      <c r="D600" s="2"/>
      <c r="E600" s="65" t="s">
        <v>631</v>
      </c>
      <c r="F600" s="99">
        <f t="shared" ref="F600:H604" si="43">F601</f>
        <v>500</v>
      </c>
      <c r="G600" s="99">
        <f t="shared" si="43"/>
        <v>635.5</v>
      </c>
      <c r="H600" s="118">
        <f t="shared" si="43"/>
        <v>247.17180000000002</v>
      </c>
      <c r="I600" s="123">
        <f t="shared" si="39"/>
        <v>38.894067663257282</v>
      </c>
    </row>
    <row r="601" spans="1:9" s="16" customFormat="1" ht="26" x14ac:dyDescent="0.35">
      <c r="A601" s="43">
        <v>591</v>
      </c>
      <c r="B601" s="34">
        <v>1004</v>
      </c>
      <c r="C601" s="2" t="s">
        <v>273</v>
      </c>
      <c r="D601" s="2"/>
      <c r="E601" s="65" t="s">
        <v>113</v>
      </c>
      <c r="F601" s="99">
        <f>F604+F602</f>
        <v>500</v>
      </c>
      <c r="G601" s="99">
        <f>G604+G602</f>
        <v>635.5</v>
      </c>
      <c r="H601" s="118">
        <f>H604+H602</f>
        <v>247.17180000000002</v>
      </c>
      <c r="I601" s="123">
        <f t="shared" si="39"/>
        <v>38.894067663257282</v>
      </c>
    </row>
    <row r="602" spans="1:9" s="16" customFormat="1" ht="78" x14ac:dyDescent="0.35">
      <c r="A602" s="43">
        <v>592</v>
      </c>
      <c r="B602" s="34">
        <v>1004</v>
      </c>
      <c r="C602" s="2" t="s">
        <v>733</v>
      </c>
      <c r="D602" s="2"/>
      <c r="E602" s="65" t="s">
        <v>734</v>
      </c>
      <c r="F602" s="99">
        <f>F603</f>
        <v>0</v>
      </c>
      <c r="G602" s="99">
        <f>G603</f>
        <v>135.5</v>
      </c>
      <c r="H602" s="118">
        <f>H603</f>
        <v>61.141800000000003</v>
      </c>
      <c r="I602" s="123">
        <f t="shared" si="39"/>
        <v>45.123099630996307</v>
      </c>
    </row>
    <row r="603" spans="1:9" s="16" customFormat="1" ht="26" x14ac:dyDescent="0.35">
      <c r="A603" s="43">
        <v>593</v>
      </c>
      <c r="B603" s="35">
        <v>1004</v>
      </c>
      <c r="C603" s="4" t="s">
        <v>733</v>
      </c>
      <c r="D603" s="4" t="s">
        <v>47</v>
      </c>
      <c r="E603" s="66" t="s">
        <v>48</v>
      </c>
      <c r="F603" s="101">
        <v>0</v>
      </c>
      <c r="G603" s="101">
        <v>135.5</v>
      </c>
      <c r="H603" s="120">
        <v>61.141800000000003</v>
      </c>
      <c r="I603" s="124">
        <f t="shared" si="39"/>
        <v>45.123099630996307</v>
      </c>
    </row>
    <row r="604" spans="1:9" ht="32.25" customHeight="1" x14ac:dyDescent="0.35">
      <c r="A604" s="43">
        <v>594</v>
      </c>
      <c r="B604" s="34">
        <v>1004</v>
      </c>
      <c r="C604" s="2" t="s">
        <v>277</v>
      </c>
      <c r="D604" s="2"/>
      <c r="E604" s="83" t="s">
        <v>510</v>
      </c>
      <c r="F604" s="99">
        <f t="shared" si="43"/>
        <v>500</v>
      </c>
      <c r="G604" s="99">
        <f t="shared" si="43"/>
        <v>500</v>
      </c>
      <c r="H604" s="118">
        <f t="shared" si="43"/>
        <v>186.03</v>
      </c>
      <c r="I604" s="123">
        <f t="shared" si="39"/>
        <v>37.206000000000003</v>
      </c>
    </row>
    <row r="605" spans="1:9" ht="15.5" x14ac:dyDescent="0.35">
      <c r="A605" s="43">
        <v>595</v>
      </c>
      <c r="B605" s="35">
        <v>1004</v>
      </c>
      <c r="C605" s="4" t="s">
        <v>277</v>
      </c>
      <c r="D605" s="4" t="s">
        <v>82</v>
      </c>
      <c r="E605" s="64" t="s">
        <v>83</v>
      </c>
      <c r="F605" s="101">
        <v>500</v>
      </c>
      <c r="G605" s="101">
        <v>500</v>
      </c>
      <c r="H605" s="120">
        <v>186.03</v>
      </c>
      <c r="I605" s="124">
        <f t="shared" si="39"/>
        <v>37.206000000000003</v>
      </c>
    </row>
    <row r="606" spans="1:9" ht="26" x14ac:dyDescent="0.35">
      <c r="A606" s="43">
        <v>596</v>
      </c>
      <c r="B606" s="34">
        <v>1004</v>
      </c>
      <c r="C606" s="2" t="s">
        <v>183</v>
      </c>
      <c r="D606" s="4"/>
      <c r="E606" s="65" t="s">
        <v>618</v>
      </c>
      <c r="F606" s="99">
        <f>F607+F610</f>
        <v>2588.7000000000003</v>
      </c>
      <c r="G606" s="99">
        <f>G607+G610</f>
        <v>2588.7000000000003</v>
      </c>
      <c r="H606" s="118">
        <f>H607+H610</f>
        <v>2547.2954999999997</v>
      </c>
      <c r="I606" s="123">
        <f t="shared" si="39"/>
        <v>98.400567852590086</v>
      </c>
    </row>
    <row r="607" spans="1:9" ht="26" x14ac:dyDescent="0.35">
      <c r="A607" s="43">
        <v>597</v>
      </c>
      <c r="B607" s="1">
        <v>1004</v>
      </c>
      <c r="C607" s="2" t="s">
        <v>295</v>
      </c>
      <c r="D607" s="2"/>
      <c r="E607" s="65" t="s">
        <v>157</v>
      </c>
      <c r="F607" s="99">
        <f t="shared" ref="F607:H608" si="44">F608</f>
        <v>2141.3000000000002</v>
      </c>
      <c r="G607" s="99">
        <f t="shared" si="44"/>
        <v>2141.3000000000002</v>
      </c>
      <c r="H607" s="118">
        <f t="shared" si="44"/>
        <v>2099.9432999999999</v>
      </c>
      <c r="I607" s="123">
        <f t="shared" si="39"/>
        <v>98.068617195161806</v>
      </c>
    </row>
    <row r="608" spans="1:9" ht="39" x14ac:dyDescent="0.35">
      <c r="A608" s="43">
        <v>598</v>
      </c>
      <c r="B608" s="1">
        <v>1004</v>
      </c>
      <c r="C608" s="2" t="s">
        <v>354</v>
      </c>
      <c r="D608" s="2"/>
      <c r="E608" s="58" t="s">
        <v>353</v>
      </c>
      <c r="F608" s="99">
        <f t="shared" si="44"/>
        <v>2141.3000000000002</v>
      </c>
      <c r="G608" s="99">
        <f t="shared" si="44"/>
        <v>2141.3000000000002</v>
      </c>
      <c r="H608" s="118">
        <f t="shared" si="44"/>
        <v>2099.9432999999999</v>
      </c>
      <c r="I608" s="123">
        <f t="shared" si="39"/>
        <v>98.068617195161806</v>
      </c>
    </row>
    <row r="609" spans="1:9" ht="26" x14ac:dyDescent="0.35">
      <c r="A609" s="43">
        <v>599</v>
      </c>
      <c r="B609" s="3">
        <v>1004</v>
      </c>
      <c r="C609" s="4" t="s">
        <v>354</v>
      </c>
      <c r="D609" s="4" t="s">
        <v>47</v>
      </c>
      <c r="E609" s="64" t="s">
        <v>48</v>
      </c>
      <c r="F609" s="101">
        <f>775+1366.3</f>
        <v>2141.3000000000002</v>
      </c>
      <c r="G609" s="101">
        <f>775+1366.3</f>
        <v>2141.3000000000002</v>
      </c>
      <c r="H609" s="120">
        <v>2099.9432999999999</v>
      </c>
      <c r="I609" s="124">
        <f t="shared" ref="I609:I672" si="45">H609/G609*100</f>
        <v>98.068617195161806</v>
      </c>
    </row>
    <row r="610" spans="1:9" ht="26" x14ac:dyDescent="0.35">
      <c r="A610" s="43">
        <v>600</v>
      </c>
      <c r="B610" s="1">
        <v>1004</v>
      </c>
      <c r="C610" s="2" t="s">
        <v>410</v>
      </c>
      <c r="D610" s="2"/>
      <c r="E610" s="65" t="s">
        <v>374</v>
      </c>
      <c r="F610" s="99">
        <f>F613+F611</f>
        <v>447.4</v>
      </c>
      <c r="G610" s="99">
        <f>G613+G611</f>
        <v>447.4</v>
      </c>
      <c r="H610" s="118">
        <f>H613+H611</f>
        <v>447.35219999999998</v>
      </c>
      <c r="I610" s="123">
        <f t="shared" si="45"/>
        <v>99.989316048278937</v>
      </c>
    </row>
    <row r="611" spans="1:9" ht="26" x14ac:dyDescent="0.35">
      <c r="A611" s="43">
        <v>601</v>
      </c>
      <c r="B611" s="1">
        <v>1004</v>
      </c>
      <c r="C611" s="2" t="s">
        <v>716</v>
      </c>
      <c r="D611" s="2"/>
      <c r="E611" s="65" t="s">
        <v>715</v>
      </c>
      <c r="F611" s="99">
        <f>F612</f>
        <v>92.5</v>
      </c>
      <c r="G611" s="99">
        <f>G612</f>
        <v>92.5</v>
      </c>
      <c r="H611" s="118">
        <f>H612</f>
        <v>92.5</v>
      </c>
      <c r="I611" s="123">
        <f t="shared" si="45"/>
        <v>100</v>
      </c>
    </row>
    <row r="612" spans="1:9" ht="26" x14ac:dyDescent="0.35">
      <c r="A612" s="43">
        <v>602</v>
      </c>
      <c r="B612" s="3">
        <v>1004</v>
      </c>
      <c r="C612" s="4" t="s">
        <v>716</v>
      </c>
      <c r="D612" s="4" t="s">
        <v>47</v>
      </c>
      <c r="E612" s="64" t="s">
        <v>48</v>
      </c>
      <c r="F612" s="101">
        <v>92.5</v>
      </c>
      <c r="G612" s="101">
        <v>92.5</v>
      </c>
      <c r="H612" s="120">
        <v>92.5</v>
      </c>
      <c r="I612" s="124">
        <f t="shared" si="45"/>
        <v>100</v>
      </c>
    </row>
    <row r="613" spans="1:9" ht="39" x14ac:dyDescent="0.35">
      <c r="A613" s="43">
        <v>603</v>
      </c>
      <c r="B613" s="1">
        <v>1004</v>
      </c>
      <c r="C613" s="2" t="s">
        <v>375</v>
      </c>
      <c r="D613" s="2"/>
      <c r="E613" s="5" t="s">
        <v>418</v>
      </c>
      <c r="F613" s="99">
        <f>F614</f>
        <v>354.9</v>
      </c>
      <c r="G613" s="99">
        <f>G614</f>
        <v>354.9</v>
      </c>
      <c r="H613" s="118">
        <f>H614</f>
        <v>354.85219999999998</v>
      </c>
      <c r="I613" s="123">
        <f t="shared" si="45"/>
        <v>99.986531417300654</v>
      </c>
    </row>
    <row r="614" spans="1:9" ht="26" x14ac:dyDescent="0.35">
      <c r="A614" s="43">
        <v>604</v>
      </c>
      <c r="B614" s="3">
        <v>1004</v>
      </c>
      <c r="C614" s="4" t="s">
        <v>375</v>
      </c>
      <c r="D614" s="4" t="s">
        <v>47</v>
      </c>
      <c r="E614" s="64" t="s">
        <v>48</v>
      </c>
      <c r="F614" s="100">
        <f>300+54.9</f>
        <v>354.9</v>
      </c>
      <c r="G614" s="100">
        <f>300+54.9</f>
        <v>354.9</v>
      </c>
      <c r="H614" s="119">
        <v>354.85219999999998</v>
      </c>
      <c r="I614" s="124">
        <f t="shared" si="45"/>
        <v>99.986531417300654</v>
      </c>
    </row>
    <row r="615" spans="1:9" ht="15.5" x14ac:dyDescent="0.35">
      <c r="A615" s="43">
        <v>605</v>
      </c>
      <c r="B615" s="1">
        <v>1004</v>
      </c>
      <c r="C615" s="2" t="s">
        <v>177</v>
      </c>
      <c r="D615" s="2"/>
      <c r="E615" s="58" t="s">
        <v>146</v>
      </c>
      <c r="F615" s="99">
        <f t="shared" ref="F615:H616" si="46">F616</f>
        <v>447.4</v>
      </c>
      <c r="G615" s="99">
        <f t="shared" si="46"/>
        <v>447.4</v>
      </c>
      <c r="H615" s="118">
        <f t="shared" si="46"/>
        <v>0</v>
      </c>
      <c r="I615" s="123">
        <f t="shared" si="45"/>
        <v>0</v>
      </c>
    </row>
    <row r="616" spans="1:9" ht="28" customHeight="1" x14ac:dyDescent="0.35">
      <c r="A616" s="43">
        <v>606</v>
      </c>
      <c r="B616" s="1">
        <v>1004</v>
      </c>
      <c r="C616" s="2" t="s">
        <v>538</v>
      </c>
      <c r="D616" s="2"/>
      <c r="E616" s="58" t="s">
        <v>539</v>
      </c>
      <c r="F616" s="99">
        <f t="shared" si="46"/>
        <v>447.4</v>
      </c>
      <c r="G616" s="99">
        <f t="shared" si="46"/>
        <v>447.4</v>
      </c>
      <c r="H616" s="118">
        <f t="shared" si="46"/>
        <v>0</v>
      </c>
      <c r="I616" s="123">
        <f t="shared" si="45"/>
        <v>0</v>
      </c>
    </row>
    <row r="617" spans="1:9" ht="15.5" x14ac:dyDescent="0.35">
      <c r="A617" s="43">
        <v>607</v>
      </c>
      <c r="B617" s="3">
        <v>1004</v>
      </c>
      <c r="C617" s="4" t="s">
        <v>538</v>
      </c>
      <c r="D617" s="4" t="s">
        <v>50</v>
      </c>
      <c r="E617" s="64" t="s">
        <v>51</v>
      </c>
      <c r="F617" s="100">
        <v>447.4</v>
      </c>
      <c r="G617" s="100">
        <v>447.4</v>
      </c>
      <c r="H617" s="119">
        <v>0</v>
      </c>
      <c r="I617" s="124">
        <f t="shared" si="45"/>
        <v>0</v>
      </c>
    </row>
    <row r="618" spans="1:9" ht="15.5" x14ac:dyDescent="0.35">
      <c r="A618" s="43">
        <v>608</v>
      </c>
      <c r="B618" s="34">
        <v>1006</v>
      </c>
      <c r="C618" s="9"/>
      <c r="D618" s="9"/>
      <c r="E618" s="58" t="s">
        <v>41</v>
      </c>
      <c r="F618" s="99">
        <f>F619</f>
        <v>9242</v>
      </c>
      <c r="G618" s="99">
        <f>G619</f>
        <v>9242</v>
      </c>
      <c r="H618" s="118">
        <f>H619</f>
        <v>3717.48621</v>
      </c>
      <c r="I618" s="123">
        <f t="shared" si="45"/>
        <v>40.223828283921229</v>
      </c>
    </row>
    <row r="619" spans="1:9" ht="26" x14ac:dyDescent="0.35">
      <c r="A619" s="43">
        <v>609</v>
      </c>
      <c r="B619" s="34">
        <v>1006</v>
      </c>
      <c r="C619" s="2" t="s">
        <v>183</v>
      </c>
      <c r="D619" s="2"/>
      <c r="E619" s="65" t="s">
        <v>618</v>
      </c>
      <c r="F619" s="99">
        <f>F623+F620</f>
        <v>9242</v>
      </c>
      <c r="G619" s="99">
        <f>G623+G620</f>
        <v>9242</v>
      </c>
      <c r="H619" s="118">
        <f>H623+H620</f>
        <v>3717.48621</v>
      </c>
      <c r="I619" s="123">
        <f t="shared" si="45"/>
        <v>40.223828283921229</v>
      </c>
    </row>
    <row r="620" spans="1:9" ht="42.75" customHeight="1" x14ac:dyDescent="0.35">
      <c r="A620" s="43">
        <v>610</v>
      </c>
      <c r="B620" s="34">
        <v>1006</v>
      </c>
      <c r="C620" s="2" t="s">
        <v>182</v>
      </c>
      <c r="D620" s="2"/>
      <c r="E620" s="65" t="s">
        <v>155</v>
      </c>
      <c r="F620" s="99">
        <f t="shared" ref="F620:H621" si="47">F621</f>
        <v>215</v>
      </c>
      <c r="G620" s="99">
        <f t="shared" si="47"/>
        <v>215</v>
      </c>
      <c r="H620" s="118">
        <f t="shared" si="47"/>
        <v>97</v>
      </c>
      <c r="I620" s="123">
        <f t="shared" si="45"/>
        <v>45.116279069767437</v>
      </c>
    </row>
    <row r="621" spans="1:9" ht="39" x14ac:dyDescent="0.35">
      <c r="A621" s="43">
        <v>611</v>
      </c>
      <c r="B621" s="34">
        <v>1006</v>
      </c>
      <c r="C621" s="21" t="s">
        <v>297</v>
      </c>
      <c r="D621" s="2"/>
      <c r="E621" s="58" t="s">
        <v>156</v>
      </c>
      <c r="F621" s="99">
        <f t="shared" si="47"/>
        <v>215</v>
      </c>
      <c r="G621" s="99">
        <f t="shared" si="47"/>
        <v>215</v>
      </c>
      <c r="H621" s="118">
        <f t="shared" si="47"/>
        <v>97</v>
      </c>
      <c r="I621" s="123">
        <f t="shared" si="45"/>
        <v>45.116279069767437</v>
      </c>
    </row>
    <row r="622" spans="1:9" ht="26" x14ac:dyDescent="0.35">
      <c r="A622" s="43">
        <v>612</v>
      </c>
      <c r="B622" s="35">
        <v>1006</v>
      </c>
      <c r="C622" s="33" t="s">
        <v>297</v>
      </c>
      <c r="D622" s="4" t="s">
        <v>64</v>
      </c>
      <c r="E622" s="64" t="s">
        <v>598</v>
      </c>
      <c r="F622" s="100">
        <v>215</v>
      </c>
      <c r="G622" s="100">
        <v>215</v>
      </c>
      <c r="H622" s="119">
        <v>97</v>
      </c>
      <c r="I622" s="124">
        <f t="shared" si="45"/>
        <v>45.116279069767437</v>
      </c>
    </row>
    <row r="623" spans="1:9" ht="39" x14ac:dyDescent="0.35">
      <c r="A623" s="43">
        <v>613</v>
      </c>
      <c r="B623" s="34">
        <v>1006</v>
      </c>
      <c r="C623" s="2" t="s">
        <v>298</v>
      </c>
      <c r="D623" s="2"/>
      <c r="E623" s="65" t="s">
        <v>633</v>
      </c>
      <c r="F623" s="99">
        <f>F624+F627</f>
        <v>9027</v>
      </c>
      <c r="G623" s="99">
        <f>G624+G627</f>
        <v>9027</v>
      </c>
      <c r="H623" s="118">
        <f>H624+H627</f>
        <v>3620.48621</v>
      </c>
      <c r="I623" s="123">
        <f t="shared" si="45"/>
        <v>40.10730264761272</v>
      </c>
    </row>
    <row r="624" spans="1:9" ht="42" customHeight="1" x14ac:dyDescent="0.35">
      <c r="A624" s="43">
        <v>614</v>
      </c>
      <c r="B624" s="34">
        <v>1006</v>
      </c>
      <c r="C624" s="9" t="s">
        <v>314</v>
      </c>
      <c r="D624" s="2"/>
      <c r="E624" s="58" t="s">
        <v>519</v>
      </c>
      <c r="F624" s="99">
        <f>F625+F626</f>
        <v>757</v>
      </c>
      <c r="G624" s="99">
        <f>G625+G626</f>
        <v>757</v>
      </c>
      <c r="H624" s="118">
        <f>H625+H626</f>
        <v>276.34039999999999</v>
      </c>
      <c r="I624" s="123">
        <f t="shared" si="45"/>
        <v>36.504676354029058</v>
      </c>
    </row>
    <row r="625" spans="1:9" ht="15.5" x14ac:dyDescent="0.35">
      <c r="A625" s="43">
        <v>615</v>
      </c>
      <c r="B625" s="35">
        <v>1006</v>
      </c>
      <c r="C625" s="4" t="s">
        <v>314</v>
      </c>
      <c r="D625" s="4" t="s">
        <v>43</v>
      </c>
      <c r="E625" s="64" t="s">
        <v>44</v>
      </c>
      <c r="F625" s="101">
        <v>684</v>
      </c>
      <c r="G625" s="101">
        <v>684</v>
      </c>
      <c r="H625" s="120">
        <v>276.34039999999999</v>
      </c>
      <c r="I625" s="124">
        <f t="shared" si="45"/>
        <v>40.400643274853799</v>
      </c>
    </row>
    <row r="626" spans="1:9" ht="26" x14ac:dyDescent="0.35">
      <c r="A626" s="43">
        <v>616</v>
      </c>
      <c r="B626" s="35">
        <v>1006</v>
      </c>
      <c r="C626" s="4" t="s">
        <v>314</v>
      </c>
      <c r="D626" s="4">
        <v>240</v>
      </c>
      <c r="E626" s="64" t="s">
        <v>69</v>
      </c>
      <c r="F626" s="101">
        <v>73</v>
      </c>
      <c r="G626" s="101">
        <v>73</v>
      </c>
      <c r="H626" s="120">
        <v>0</v>
      </c>
      <c r="I626" s="124">
        <f t="shared" si="45"/>
        <v>0</v>
      </c>
    </row>
    <row r="627" spans="1:9" ht="47.5" customHeight="1" x14ac:dyDescent="0.35">
      <c r="A627" s="43">
        <v>617</v>
      </c>
      <c r="B627" s="34">
        <v>1006</v>
      </c>
      <c r="C627" s="2" t="s">
        <v>315</v>
      </c>
      <c r="D627" s="2"/>
      <c r="E627" s="58" t="s">
        <v>520</v>
      </c>
      <c r="F627" s="99">
        <f>F628+F629</f>
        <v>8270</v>
      </c>
      <c r="G627" s="99">
        <f>G628+G629</f>
        <v>8270</v>
      </c>
      <c r="H627" s="118">
        <f>H628+H629</f>
        <v>3344.14581</v>
      </c>
      <c r="I627" s="123">
        <f t="shared" si="45"/>
        <v>40.437071463119715</v>
      </c>
    </row>
    <row r="628" spans="1:9" ht="15.5" x14ac:dyDescent="0.35">
      <c r="A628" s="43">
        <v>618</v>
      </c>
      <c r="B628" s="35">
        <v>1006</v>
      </c>
      <c r="C628" s="4" t="s">
        <v>315</v>
      </c>
      <c r="D628" s="4" t="s">
        <v>43</v>
      </c>
      <c r="E628" s="64" t="s">
        <v>44</v>
      </c>
      <c r="F628" s="101">
        <v>5598</v>
      </c>
      <c r="G628" s="101">
        <v>5598</v>
      </c>
      <c r="H628" s="120">
        <v>2528.3437699999999</v>
      </c>
      <c r="I628" s="124">
        <f t="shared" si="45"/>
        <v>45.165126295105395</v>
      </c>
    </row>
    <row r="629" spans="1:9" ht="26" x14ac:dyDescent="0.35">
      <c r="A629" s="43">
        <v>619</v>
      </c>
      <c r="B629" s="35">
        <v>1006</v>
      </c>
      <c r="C629" s="4" t="s">
        <v>315</v>
      </c>
      <c r="D629" s="4">
        <v>240</v>
      </c>
      <c r="E629" s="64" t="s">
        <v>69</v>
      </c>
      <c r="F629" s="101">
        <v>2672</v>
      </c>
      <c r="G629" s="101">
        <v>2672</v>
      </c>
      <c r="H629" s="120">
        <v>815.80204000000003</v>
      </c>
      <c r="I629" s="124">
        <f t="shared" si="45"/>
        <v>30.531513473053895</v>
      </c>
    </row>
    <row r="630" spans="1:9" ht="15.5" x14ac:dyDescent="0.35">
      <c r="A630" s="43">
        <v>620</v>
      </c>
      <c r="B630" s="34">
        <v>1100</v>
      </c>
      <c r="C630" s="9"/>
      <c r="D630" s="9"/>
      <c r="E630" s="63" t="s">
        <v>34</v>
      </c>
      <c r="F630" s="99">
        <f>F640+F660+F631</f>
        <v>85125.700000000012</v>
      </c>
      <c r="G630" s="99">
        <f>G640+G660+G631</f>
        <v>85125.700000000012</v>
      </c>
      <c r="H630" s="118">
        <f>H640+H660+H631</f>
        <v>39136.401740000001</v>
      </c>
      <c r="I630" s="123">
        <f t="shared" si="45"/>
        <v>45.974836905893277</v>
      </c>
    </row>
    <row r="631" spans="1:9" ht="15.5" x14ac:dyDescent="0.35">
      <c r="A631" s="43">
        <v>621</v>
      </c>
      <c r="B631" s="34">
        <v>1101</v>
      </c>
      <c r="C631" s="9"/>
      <c r="D631" s="9"/>
      <c r="E631" s="58" t="s">
        <v>608</v>
      </c>
      <c r="F631" s="99">
        <f t="shared" ref="F631:H632" si="48">F632</f>
        <v>11274.1</v>
      </c>
      <c r="G631" s="99">
        <f t="shared" si="48"/>
        <v>11274.1</v>
      </c>
      <c r="H631" s="118">
        <f t="shared" si="48"/>
        <v>6026.8810000000003</v>
      </c>
      <c r="I631" s="123">
        <f t="shared" si="45"/>
        <v>53.457757160216779</v>
      </c>
    </row>
    <row r="632" spans="1:9" ht="39" x14ac:dyDescent="0.35">
      <c r="A632" s="43">
        <v>622</v>
      </c>
      <c r="B632" s="34">
        <v>1101</v>
      </c>
      <c r="C632" s="2" t="s">
        <v>267</v>
      </c>
      <c r="D632" s="2"/>
      <c r="E632" s="65" t="s">
        <v>631</v>
      </c>
      <c r="F632" s="99">
        <f t="shared" si="48"/>
        <v>11274.1</v>
      </c>
      <c r="G632" s="99">
        <f t="shared" si="48"/>
        <v>11274.1</v>
      </c>
      <c r="H632" s="118">
        <f t="shared" si="48"/>
        <v>6026.8810000000003</v>
      </c>
      <c r="I632" s="123">
        <f t="shared" si="45"/>
        <v>53.457757160216779</v>
      </c>
    </row>
    <row r="633" spans="1:9" ht="39" x14ac:dyDescent="0.35">
      <c r="A633" s="43">
        <v>623</v>
      </c>
      <c r="B633" s="34">
        <v>1101</v>
      </c>
      <c r="C633" s="21" t="s">
        <v>278</v>
      </c>
      <c r="D633" s="2"/>
      <c r="E633" s="65" t="s">
        <v>118</v>
      </c>
      <c r="F633" s="99">
        <f>F634+F636+F638</f>
        <v>11274.1</v>
      </c>
      <c r="G633" s="99">
        <f>G634+G636+G638</f>
        <v>11274.1</v>
      </c>
      <c r="H633" s="118">
        <f>H634+H636+H638</f>
        <v>6026.8810000000003</v>
      </c>
      <c r="I633" s="123">
        <f t="shared" si="45"/>
        <v>53.457757160216779</v>
      </c>
    </row>
    <row r="634" spans="1:9" ht="18" customHeight="1" x14ac:dyDescent="0.35">
      <c r="A634" s="43">
        <v>624</v>
      </c>
      <c r="B634" s="34">
        <v>1101</v>
      </c>
      <c r="C634" s="2" t="s">
        <v>279</v>
      </c>
      <c r="D634" s="2"/>
      <c r="E634" s="58" t="s">
        <v>120</v>
      </c>
      <c r="F634" s="99">
        <f>F635</f>
        <v>9903.4</v>
      </c>
      <c r="G634" s="99">
        <f>G635</f>
        <v>9903.4</v>
      </c>
      <c r="H634" s="118">
        <f>H635</f>
        <v>5560.2</v>
      </c>
      <c r="I634" s="123">
        <f t="shared" si="45"/>
        <v>56.144354464123438</v>
      </c>
    </row>
    <row r="635" spans="1:9" ht="15.5" x14ac:dyDescent="0.35">
      <c r="A635" s="43">
        <v>625</v>
      </c>
      <c r="B635" s="35">
        <v>1101</v>
      </c>
      <c r="C635" s="4" t="s">
        <v>279</v>
      </c>
      <c r="D635" s="4" t="s">
        <v>82</v>
      </c>
      <c r="E635" s="64" t="s">
        <v>83</v>
      </c>
      <c r="F635" s="100">
        <v>9903.4</v>
      </c>
      <c r="G635" s="100">
        <v>9903.4</v>
      </c>
      <c r="H635" s="119">
        <v>5560.2</v>
      </c>
      <c r="I635" s="124">
        <f t="shared" si="45"/>
        <v>56.144354464123438</v>
      </c>
    </row>
    <row r="636" spans="1:9" ht="39" x14ac:dyDescent="0.35">
      <c r="A636" s="43">
        <v>626</v>
      </c>
      <c r="B636" s="34">
        <v>1101</v>
      </c>
      <c r="C636" s="2" t="s">
        <v>365</v>
      </c>
      <c r="D636" s="4"/>
      <c r="E636" s="58" t="s">
        <v>429</v>
      </c>
      <c r="F636" s="99">
        <f>F637</f>
        <v>1005</v>
      </c>
      <c r="G636" s="99">
        <f>G637</f>
        <v>1005</v>
      </c>
      <c r="H636" s="118">
        <f>H637</f>
        <v>297.22500000000002</v>
      </c>
      <c r="I636" s="123">
        <f t="shared" si="45"/>
        <v>29.574626865671643</v>
      </c>
    </row>
    <row r="637" spans="1:9" ht="15.5" x14ac:dyDescent="0.35">
      <c r="A637" s="43">
        <v>627</v>
      </c>
      <c r="B637" s="35">
        <v>1101</v>
      </c>
      <c r="C637" s="4" t="s">
        <v>365</v>
      </c>
      <c r="D637" s="4" t="s">
        <v>82</v>
      </c>
      <c r="E637" s="64" t="s">
        <v>83</v>
      </c>
      <c r="F637" s="100">
        <v>1005</v>
      </c>
      <c r="G637" s="100">
        <v>1005</v>
      </c>
      <c r="H637" s="119">
        <v>297.22500000000002</v>
      </c>
      <c r="I637" s="124">
        <f t="shared" si="45"/>
        <v>29.574626865671643</v>
      </c>
    </row>
    <row r="638" spans="1:9" ht="26" x14ac:dyDescent="0.35">
      <c r="A638" s="43">
        <v>628</v>
      </c>
      <c r="B638" s="34">
        <v>1101</v>
      </c>
      <c r="C638" s="2" t="s">
        <v>457</v>
      </c>
      <c r="D638" s="4"/>
      <c r="E638" s="58" t="s">
        <v>456</v>
      </c>
      <c r="F638" s="99">
        <f>F639</f>
        <v>365.7</v>
      </c>
      <c r="G638" s="99">
        <f>G639</f>
        <v>365.7</v>
      </c>
      <c r="H638" s="118">
        <f>H639</f>
        <v>169.45599999999999</v>
      </c>
      <c r="I638" s="123">
        <f t="shared" si="45"/>
        <v>46.337435056056876</v>
      </c>
    </row>
    <row r="639" spans="1:9" ht="15.5" x14ac:dyDescent="0.35">
      <c r="A639" s="43">
        <v>629</v>
      </c>
      <c r="B639" s="35">
        <v>1101</v>
      </c>
      <c r="C639" s="4" t="s">
        <v>457</v>
      </c>
      <c r="D639" s="4" t="s">
        <v>82</v>
      </c>
      <c r="E639" s="64" t="s">
        <v>83</v>
      </c>
      <c r="F639" s="100">
        <v>365.7</v>
      </c>
      <c r="G639" s="100">
        <v>365.7</v>
      </c>
      <c r="H639" s="119">
        <v>169.45599999999999</v>
      </c>
      <c r="I639" s="124">
        <f t="shared" si="45"/>
        <v>46.337435056056876</v>
      </c>
    </row>
    <row r="640" spans="1:9" ht="15.5" x14ac:dyDescent="0.35">
      <c r="A640" s="43">
        <v>630</v>
      </c>
      <c r="B640" s="34">
        <v>1102</v>
      </c>
      <c r="C640" s="9"/>
      <c r="D640" s="9"/>
      <c r="E640" s="58" t="s">
        <v>40</v>
      </c>
      <c r="F640" s="99">
        <f>F641+F657</f>
        <v>58255.4</v>
      </c>
      <c r="G640" s="99">
        <f>G641+G657</f>
        <v>58255.4</v>
      </c>
      <c r="H640" s="118">
        <f>H641+H657</f>
        <v>25038.635030000001</v>
      </c>
      <c r="I640" s="123">
        <f t="shared" si="45"/>
        <v>42.980796681509354</v>
      </c>
    </row>
    <row r="641" spans="1:9" ht="26" x14ac:dyDescent="0.35">
      <c r="A641" s="43">
        <v>631</v>
      </c>
      <c r="B641" s="34">
        <v>1102</v>
      </c>
      <c r="C641" s="9" t="s">
        <v>280</v>
      </c>
      <c r="D641" s="9"/>
      <c r="E641" s="65" t="s">
        <v>611</v>
      </c>
      <c r="F641" s="99">
        <f>F642+F647+F650+F653+F655</f>
        <v>57331.4</v>
      </c>
      <c r="G641" s="99">
        <f>G642+G647+G650+G653+G655</f>
        <v>57331.4</v>
      </c>
      <c r="H641" s="118">
        <f>H642+H647+H650+H653+H655</f>
        <v>25038.635030000001</v>
      </c>
      <c r="I641" s="123">
        <f t="shared" si="45"/>
        <v>43.673510554425675</v>
      </c>
    </row>
    <row r="642" spans="1:9" ht="26" x14ac:dyDescent="0.35">
      <c r="A642" s="43">
        <v>632</v>
      </c>
      <c r="B642" s="34">
        <v>1102</v>
      </c>
      <c r="C642" s="9" t="s">
        <v>660</v>
      </c>
      <c r="D642" s="9"/>
      <c r="E642" s="58" t="s">
        <v>135</v>
      </c>
      <c r="F642" s="99">
        <f>F645+F643+F644+F646</f>
        <v>55571.5</v>
      </c>
      <c r="G642" s="99">
        <f>G645+G643+G644+G646</f>
        <v>55571.5</v>
      </c>
      <c r="H642" s="118">
        <f>H645+H643+H644+H646</f>
        <v>24155.25403</v>
      </c>
      <c r="I642" s="123">
        <f t="shared" si="45"/>
        <v>43.466982230099958</v>
      </c>
    </row>
    <row r="643" spans="1:9" ht="15.5" x14ac:dyDescent="0.35">
      <c r="A643" s="43">
        <v>633</v>
      </c>
      <c r="B643" s="35">
        <v>1102</v>
      </c>
      <c r="C643" s="11" t="s">
        <v>660</v>
      </c>
      <c r="D643" s="4" t="s">
        <v>43</v>
      </c>
      <c r="E643" s="64" t="s">
        <v>44</v>
      </c>
      <c r="F643" s="100">
        <v>15942.2</v>
      </c>
      <c r="G643" s="100">
        <v>15292.2</v>
      </c>
      <c r="H643" s="119">
        <v>6709.2570299999998</v>
      </c>
      <c r="I643" s="124">
        <f t="shared" si="45"/>
        <v>43.873720131831909</v>
      </c>
    </row>
    <row r="644" spans="1:9" ht="26" x14ac:dyDescent="0.35">
      <c r="A644" s="43">
        <v>634</v>
      </c>
      <c r="B644" s="35">
        <v>1102</v>
      </c>
      <c r="C644" s="11" t="s">
        <v>660</v>
      </c>
      <c r="D644" s="4">
        <v>240</v>
      </c>
      <c r="E644" s="64" t="s">
        <v>69</v>
      </c>
      <c r="F644" s="100">
        <v>1917.8</v>
      </c>
      <c r="G644" s="100">
        <v>2567.8000000000002</v>
      </c>
      <c r="H644" s="119">
        <v>805.08900000000006</v>
      </c>
      <c r="I644" s="124">
        <f t="shared" si="45"/>
        <v>31.353259599657296</v>
      </c>
    </row>
    <row r="645" spans="1:9" ht="15.5" x14ac:dyDescent="0.35">
      <c r="A645" s="43">
        <v>635</v>
      </c>
      <c r="B645" s="35">
        <v>1102</v>
      </c>
      <c r="C645" s="11" t="s">
        <v>660</v>
      </c>
      <c r="D645" s="4" t="s">
        <v>77</v>
      </c>
      <c r="E645" s="64" t="s">
        <v>78</v>
      </c>
      <c r="F645" s="100">
        <v>37656.5</v>
      </c>
      <c r="G645" s="100">
        <v>37656.5</v>
      </c>
      <c r="H645" s="119">
        <v>16633</v>
      </c>
      <c r="I645" s="124">
        <f t="shared" si="45"/>
        <v>44.170329159640431</v>
      </c>
    </row>
    <row r="646" spans="1:9" ht="15.5" x14ac:dyDescent="0.35">
      <c r="A646" s="43">
        <v>636</v>
      </c>
      <c r="B646" s="35">
        <v>1102</v>
      </c>
      <c r="C646" s="11" t="s">
        <v>660</v>
      </c>
      <c r="D646" s="4" t="s">
        <v>71</v>
      </c>
      <c r="E646" s="64" t="s">
        <v>72</v>
      </c>
      <c r="F646" s="100">
        <v>55</v>
      </c>
      <c r="G646" s="100">
        <v>55</v>
      </c>
      <c r="H646" s="119">
        <v>7.9080000000000004</v>
      </c>
      <c r="I646" s="124">
        <f t="shared" si="45"/>
        <v>14.378181818181817</v>
      </c>
    </row>
    <row r="647" spans="1:9" ht="31.5" customHeight="1" x14ac:dyDescent="0.35">
      <c r="A647" s="43">
        <v>637</v>
      </c>
      <c r="B647" s="34">
        <v>1102</v>
      </c>
      <c r="C647" s="2" t="s">
        <v>661</v>
      </c>
      <c r="D647" s="2"/>
      <c r="E647" s="58" t="s">
        <v>136</v>
      </c>
      <c r="F647" s="99">
        <f>F649+F648</f>
        <v>1550</v>
      </c>
      <c r="G647" s="99">
        <f>G649+G648</f>
        <v>1550</v>
      </c>
      <c r="H647" s="118">
        <f>H649+H648</f>
        <v>708.48099999999999</v>
      </c>
      <c r="I647" s="123">
        <f t="shared" si="45"/>
        <v>45.708451612903225</v>
      </c>
    </row>
    <row r="648" spans="1:9" ht="15.5" x14ac:dyDescent="0.35">
      <c r="A648" s="43">
        <v>638</v>
      </c>
      <c r="B648" s="35">
        <v>1102</v>
      </c>
      <c r="C648" s="11" t="s">
        <v>661</v>
      </c>
      <c r="D648" s="4" t="s">
        <v>43</v>
      </c>
      <c r="E648" s="64" t="s">
        <v>44</v>
      </c>
      <c r="F648" s="100">
        <v>500</v>
      </c>
      <c r="G648" s="100">
        <v>500</v>
      </c>
      <c r="H648" s="119">
        <v>280</v>
      </c>
      <c r="I648" s="124">
        <f t="shared" si="45"/>
        <v>56.000000000000007</v>
      </c>
    </row>
    <row r="649" spans="1:9" ht="26" x14ac:dyDescent="0.35">
      <c r="A649" s="43">
        <v>639</v>
      </c>
      <c r="B649" s="35">
        <v>1102</v>
      </c>
      <c r="C649" s="11" t="s">
        <v>661</v>
      </c>
      <c r="D649" s="4" t="s">
        <v>70</v>
      </c>
      <c r="E649" s="64" t="s">
        <v>69</v>
      </c>
      <c r="F649" s="100">
        <v>1050</v>
      </c>
      <c r="G649" s="100">
        <v>1050</v>
      </c>
      <c r="H649" s="119">
        <v>428.48099999999999</v>
      </c>
      <c r="I649" s="124">
        <f t="shared" si="45"/>
        <v>40.807714285714283</v>
      </c>
    </row>
    <row r="650" spans="1:9" ht="39" x14ac:dyDescent="0.35">
      <c r="A650" s="43">
        <v>640</v>
      </c>
      <c r="B650" s="34">
        <v>1102</v>
      </c>
      <c r="C650" s="2" t="s">
        <v>662</v>
      </c>
      <c r="D650" s="2"/>
      <c r="E650" s="58" t="s">
        <v>141</v>
      </c>
      <c r="F650" s="99">
        <f>F652+F651</f>
        <v>35</v>
      </c>
      <c r="G650" s="99">
        <f>G652+G651</f>
        <v>35</v>
      </c>
      <c r="H650" s="118">
        <f>H652+H651</f>
        <v>0</v>
      </c>
      <c r="I650" s="123">
        <f t="shared" si="45"/>
        <v>0</v>
      </c>
    </row>
    <row r="651" spans="1:9" ht="15.5" x14ac:dyDescent="0.35">
      <c r="A651" s="43">
        <v>641</v>
      </c>
      <c r="B651" s="35">
        <v>1102</v>
      </c>
      <c r="C651" s="11" t="s">
        <v>662</v>
      </c>
      <c r="D651" s="4" t="s">
        <v>43</v>
      </c>
      <c r="E651" s="64" t="s">
        <v>44</v>
      </c>
      <c r="F651" s="100">
        <v>10</v>
      </c>
      <c r="G651" s="100">
        <v>10</v>
      </c>
      <c r="H651" s="119">
        <v>0</v>
      </c>
      <c r="I651" s="124">
        <f t="shared" si="45"/>
        <v>0</v>
      </c>
    </row>
    <row r="652" spans="1:9" ht="26" x14ac:dyDescent="0.35">
      <c r="A652" s="43">
        <v>642</v>
      </c>
      <c r="B652" s="35">
        <v>1102</v>
      </c>
      <c r="C652" s="11" t="s">
        <v>662</v>
      </c>
      <c r="D652" s="4" t="s">
        <v>70</v>
      </c>
      <c r="E652" s="64" t="s">
        <v>69</v>
      </c>
      <c r="F652" s="100">
        <v>25</v>
      </c>
      <c r="G652" s="100">
        <v>25</v>
      </c>
      <c r="H652" s="119">
        <v>0</v>
      </c>
      <c r="I652" s="124">
        <f t="shared" si="45"/>
        <v>0</v>
      </c>
    </row>
    <row r="653" spans="1:9" ht="30" customHeight="1" x14ac:dyDescent="0.35">
      <c r="A653" s="43">
        <v>643</v>
      </c>
      <c r="B653" s="34">
        <v>1102</v>
      </c>
      <c r="C653" s="9" t="s">
        <v>663</v>
      </c>
      <c r="D653" s="2"/>
      <c r="E653" s="58" t="s">
        <v>552</v>
      </c>
      <c r="F653" s="99">
        <f>F654</f>
        <v>122.4</v>
      </c>
      <c r="G653" s="99">
        <f>G654</f>
        <v>122.4</v>
      </c>
      <c r="H653" s="118">
        <f>H654</f>
        <v>122.4</v>
      </c>
      <c r="I653" s="123">
        <f t="shared" si="45"/>
        <v>100</v>
      </c>
    </row>
    <row r="654" spans="1:9" ht="15.5" x14ac:dyDescent="0.35">
      <c r="A654" s="43">
        <v>644</v>
      </c>
      <c r="B654" s="35">
        <v>1102</v>
      </c>
      <c r="C654" s="11" t="s">
        <v>663</v>
      </c>
      <c r="D654" s="4" t="s">
        <v>77</v>
      </c>
      <c r="E654" s="64" t="s">
        <v>78</v>
      </c>
      <c r="F654" s="101">
        <v>122.4</v>
      </c>
      <c r="G654" s="101">
        <v>122.4</v>
      </c>
      <c r="H654" s="120">
        <v>122.4</v>
      </c>
      <c r="I654" s="124">
        <f t="shared" si="45"/>
        <v>100</v>
      </c>
    </row>
    <row r="655" spans="1:9" ht="40" customHeight="1" x14ac:dyDescent="0.35">
      <c r="A655" s="43">
        <v>645</v>
      </c>
      <c r="B655" s="34">
        <v>1102</v>
      </c>
      <c r="C655" s="9" t="s">
        <v>664</v>
      </c>
      <c r="D655" s="4"/>
      <c r="E655" s="65" t="s">
        <v>619</v>
      </c>
      <c r="F655" s="99">
        <f>F656</f>
        <v>52.5</v>
      </c>
      <c r="G655" s="99">
        <f>G656</f>
        <v>52.5</v>
      </c>
      <c r="H655" s="118">
        <f>H656</f>
        <v>52.5</v>
      </c>
      <c r="I655" s="123">
        <f t="shared" si="45"/>
        <v>100</v>
      </c>
    </row>
    <row r="656" spans="1:9" ht="15.5" x14ac:dyDescent="0.35">
      <c r="A656" s="43">
        <v>646</v>
      </c>
      <c r="B656" s="35">
        <v>1102</v>
      </c>
      <c r="C656" s="11" t="s">
        <v>664</v>
      </c>
      <c r="D656" s="4" t="s">
        <v>77</v>
      </c>
      <c r="E656" s="64" t="s">
        <v>78</v>
      </c>
      <c r="F656" s="100">
        <v>52.5</v>
      </c>
      <c r="G656" s="100">
        <v>52.5</v>
      </c>
      <c r="H656" s="119">
        <v>52.5</v>
      </c>
      <c r="I656" s="124">
        <f t="shared" si="45"/>
        <v>100</v>
      </c>
    </row>
    <row r="657" spans="1:9" ht="15.5" x14ac:dyDescent="0.35">
      <c r="A657" s="43">
        <v>647</v>
      </c>
      <c r="B657" s="34">
        <v>1102</v>
      </c>
      <c r="C657" s="2" t="s">
        <v>177</v>
      </c>
      <c r="D657" s="2"/>
      <c r="E657" s="58" t="s">
        <v>146</v>
      </c>
      <c r="F657" s="99">
        <f t="shared" ref="F657:H658" si="49">F658</f>
        <v>924</v>
      </c>
      <c r="G657" s="99">
        <f t="shared" si="49"/>
        <v>924</v>
      </c>
      <c r="H657" s="118">
        <f t="shared" si="49"/>
        <v>0</v>
      </c>
      <c r="I657" s="123">
        <f t="shared" si="45"/>
        <v>0</v>
      </c>
    </row>
    <row r="658" spans="1:9" ht="26" x14ac:dyDescent="0.35">
      <c r="A658" s="43">
        <v>648</v>
      </c>
      <c r="B658" s="34">
        <v>1102</v>
      </c>
      <c r="C658" s="9" t="s">
        <v>376</v>
      </c>
      <c r="D658" s="4"/>
      <c r="E658" s="58" t="s">
        <v>377</v>
      </c>
      <c r="F658" s="99">
        <f t="shared" si="49"/>
        <v>924</v>
      </c>
      <c r="G658" s="99">
        <f t="shared" si="49"/>
        <v>924</v>
      </c>
      <c r="H658" s="118">
        <f t="shared" si="49"/>
        <v>0</v>
      </c>
      <c r="I658" s="123">
        <f t="shared" si="45"/>
        <v>0</v>
      </c>
    </row>
    <row r="659" spans="1:9" ht="15.5" x14ac:dyDescent="0.35">
      <c r="A659" s="43">
        <v>649</v>
      </c>
      <c r="B659" s="35">
        <v>1102</v>
      </c>
      <c r="C659" s="11" t="s">
        <v>376</v>
      </c>
      <c r="D659" s="4" t="s">
        <v>50</v>
      </c>
      <c r="E659" s="64" t="s">
        <v>51</v>
      </c>
      <c r="F659" s="100">
        <v>924</v>
      </c>
      <c r="G659" s="100">
        <v>924</v>
      </c>
      <c r="H659" s="119">
        <v>0</v>
      </c>
      <c r="I659" s="124">
        <f t="shared" si="45"/>
        <v>0</v>
      </c>
    </row>
    <row r="660" spans="1:9" ht="15.5" x14ac:dyDescent="0.35">
      <c r="A660" s="43">
        <v>650</v>
      </c>
      <c r="B660" s="72">
        <v>1103</v>
      </c>
      <c r="C660" s="82"/>
      <c r="D660" s="4"/>
      <c r="E660" s="58" t="s">
        <v>518</v>
      </c>
      <c r="F660" s="99">
        <f>F661</f>
        <v>15596.199999999999</v>
      </c>
      <c r="G660" s="99">
        <f>G661</f>
        <v>15596.199999999999</v>
      </c>
      <c r="H660" s="118">
        <f>H661</f>
        <v>8070.8857100000005</v>
      </c>
      <c r="I660" s="123">
        <f t="shared" si="45"/>
        <v>51.749052397378861</v>
      </c>
    </row>
    <row r="661" spans="1:9" ht="26" x14ac:dyDescent="0.35">
      <c r="A661" s="43">
        <v>651</v>
      </c>
      <c r="B661" s="72">
        <v>1103</v>
      </c>
      <c r="C661" s="9" t="s">
        <v>280</v>
      </c>
      <c r="D661" s="9"/>
      <c r="E661" s="65" t="s">
        <v>611</v>
      </c>
      <c r="F661" s="99">
        <f>F662+F664</f>
        <v>15596.199999999999</v>
      </c>
      <c r="G661" s="99">
        <f>G662+G664</f>
        <v>15596.199999999999</v>
      </c>
      <c r="H661" s="118">
        <f>H662+H664</f>
        <v>8070.8857100000005</v>
      </c>
      <c r="I661" s="123">
        <f t="shared" si="45"/>
        <v>51.749052397378861</v>
      </c>
    </row>
    <row r="662" spans="1:9" ht="26" x14ac:dyDescent="0.35">
      <c r="A662" s="43">
        <v>652</v>
      </c>
      <c r="B662" s="1">
        <v>1103</v>
      </c>
      <c r="C662" s="9" t="s">
        <v>665</v>
      </c>
      <c r="D662" s="4"/>
      <c r="E662" s="58" t="s">
        <v>441</v>
      </c>
      <c r="F662" s="103">
        <f>F663</f>
        <v>15482.9</v>
      </c>
      <c r="G662" s="103">
        <f>G663</f>
        <v>15482.9</v>
      </c>
      <c r="H662" s="122">
        <f>H663</f>
        <v>7957.6</v>
      </c>
      <c r="I662" s="123">
        <f t="shared" si="45"/>
        <v>51.396056294363468</v>
      </c>
    </row>
    <row r="663" spans="1:9" ht="15.5" x14ac:dyDescent="0.35">
      <c r="A663" s="43">
        <v>653</v>
      </c>
      <c r="B663" s="35">
        <v>1103</v>
      </c>
      <c r="C663" s="11" t="s">
        <v>665</v>
      </c>
      <c r="D663" s="4" t="s">
        <v>82</v>
      </c>
      <c r="E663" s="64" t="s">
        <v>83</v>
      </c>
      <c r="F663" s="100">
        <f>15516.9-34</f>
        <v>15482.9</v>
      </c>
      <c r="G663" s="100">
        <f>15516.9-34</f>
        <v>15482.9</v>
      </c>
      <c r="H663" s="119">
        <v>7957.6</v>
      </c>
      <c r="I663" s="124">
        <f t="shared" si="45"/>
        <v>51.396056294363468</v>
      </c>
    </row>
    <row r="664" spans="1:9" ht="39" x14ac:dyDescent="0.35">
      <c r="A664" s="43">
        <v>654</v>
      </c>
      <c r="B664" s="72">
        <v>1103</v>
      </c>
      <c r="C664" s="9" t="s">
        <v>666</v>
      </c>
      <c r="D664" s="9"/>
      <c r="E664" s="58" t="s">
        <v>620</v>
      </c>
      <c r="F664" s="99">
        <f>F665</f>
        <v>113.3</v>
      </c>
      <c r="G664" s="99">
        <f>G665</f>
        <v>113.3</v>
      </c>
      <c r="H664" s="118">
        <f>H665</f>
        <v>113.28570999999999</v>
      </c>
      <c r="I664" s="123">
        <f t="shared" si="45"/>
        <v>99.987387466902021</v>
      </c>
    </row>
    <row r="665" spans="1:9" ht="15.5" x14ac:dyDescent="0.35">
      <c r="A665" s="43">
        <v>655</v>
      </c>
      <c r="B665" s="73">
        <v>1103</v>
      </c>
      <c r="C665" s="11" t="s">
        <v>666</v>
      </c>
      <c r="D665" s="11" t="s">
        <v>82</v>
      </c>
      <c r="E665" s="64" t="s">
        <v>83</v>
      </c>
      <c r="F665" s="101">
        <f>77.5+34+1.8</f>
        <v>113.3</v>
      </c>
      <c r="G665" s="101">
        <f>77.5+34+1.8</f>
        <v>113.3</v>
      </c>
      <c r="H665" s="120">
        <v>113.28570999999999</v>
      </c>
      <c r="I665" s="124">
        <f t="shared" si="45"/>
        <v>99.987387466902021</v>
      </c>
    </row>
    <row r="666" spans="1:9" ht="15.5" x14ac:dyDescent="0.35">
      <c r="A666" s="43">
        <v>656</v>
      </c>
      <c r="B666" s="34">
        <v>1200</v>
      </c>
      <c r="C666" s="11"/>
      <c r="D666" s="20"/>
      <c r="E666" s="63" t="s">
        <v>63</v>
      </c>
      <c r="F666" s="99">
        <f t="shared" ref="F666:H669" si="50">F667</f>
        <v>550</v>
      </c>
      <c r="G666" s="99">
        <f t="shared" si="50"/>
        <v>550</v>
      </c>
      <c r="H666" s="118">
        <f t="shared" si="50"/>
        <v>263.70402999999999</v>
      </c>
      <c r="I666" s="123">
        <f t="shared" si="45"/>
        <v>47.946187272727272</v>
      </c>
    </row>
    <row r="667" spans="1:9" ht="15.5" x14ac:dyDescent="0.35">
      <c r="A667" s="43">
        <v>657</v>
      </c>
      <c r="B667" s="34">
        <v>1202</v>
      </c>
      <c r="C667" s="9"/>
      <c r="D667" s="29"/>
      <c r="E667" s="58" t="s">
        <v>94</v>
      </c>
      <c r="F667" s="99">
        <f t="shared" si="50"/>
        <v>550</v>
      </c>
      <c r="G667" s="99">
        <f t="shared" si="50"/>
        <v>550</v>
      </c>
      <c r="H667" s="118">
        <f t="shared" si="50"/>
        <v>263.70402999999999</v>
      </c>
      <c r="I667" s="123">
        <f t="shared" si="45"/>
        <v>47.946187272727272</v>
      </c>
    </row>
    <row r="668" spans="1:9" ht="14.5" customHeight="1" x14ac:dyDescent="0.35">
      <c r="A668" s="43">
        <v>658</v>
      </c>
      <c r="B668" s="34">
        <v>1202</v>
      </c>
      <c r="C668" s="2" t="s">
        <v>177</v>
      </c>
      <c r="D668" s="2"/>
      <c r="E668" s="58" t="s">
        <v>146</v>
      </c>
      <c r="F668" s="99">
        <f t="shared" si="50"/>
        <v>550</v>
      </c>
      <c r="G668" s="99">
        <f t="shared" si="50"/>
        <v>550</v>
      </c>
      <c r="H668" s="118">
        <f t="shared" si="50"/>
        <v>263.70402999999999</v>
      </c>
      <c r="I668" s="123">
        <f t="shared" si="45"/>
        <v>47.946187272727272</v>
      </c>
    </row>
    <row r="669" spans="1:9" ht="26" x14ac:dyDescent="0.35">
      <c r="A669" s="43">
        <v>659</v>
      </c>
      <c r="B669" s="34">
        <v>1202</v>
      </c>
      <c r="C669" s="9" t="s">
        <v>301</v>
      </c>
      <c r="D669" s="29"/>
      <c r="E669" s="65" t="s">
        <v>93</v>
      </c>
      <c r="F669" s="99">
        <f t="shared" si="50"/>
        <v>550</v>
      </c>
      <c r="G669" s="99">
        <f t="shared" si="50"/>
        <v>550</v>
      </c>
      <c r="H669" s="118">
        <f t="shared" si="50"/>
        <v>263.70402999999999</v>
      </c>
      <c r="I669" s="123">
        <f t="shared" si="45"/>
        <v>47.946187272727272</v>
      </c>
    </row>
    <row r="670" spans="1:9" ht="39" x14ac:dyDescent="0.35">
      <c r="A670" s="43">
        <v>660</v>
      </c>
      <c r="B670" s="35">
        <v>1202</v>
      </c>
      <c r="C670" s="11" t="s">
        <v>301</v>
      </c>
      <c r="D670" s="4" t="s">
        <v>55</v>
      </c>
      <c r="E670" s="64" t="s">
        <v>497</v>
      </c>
      <c r="F670" s="100">
        <v>550</v>
      </c>
      <c r="G670" s="100">
        <v>550</v>
      </c>
      <c r="H670" s="119">
        <v>263.70402999999999</v>
      </c>
      <c r="I670" s="124">
        <f t="shared" si="45"/>
        <v>47.946187272727272</v>
      </c>
    </row>
    <row r="671" spans="1:9" ht="15.5" x14ac:dyDescent="0.35">
      <c r="A671" s="43">
        <v>661</v>
      </c>
      <c r="B671" s="34">
        <v>1300</v>
      </c>
      <c r="C671" s="9"/>
      <c r="D671" s="9"/>
      <c r="E671" s="63" t="s">
        <v>498</v>
      </c>
      <c r="F671" s="99">
        <f t="shared" ref="F671:H674" si="51">F672</f>
        <v>9.1999999999999993</v>
      </c>
      <c r="G671" s="99">
        <f t="shared" si="51"/>
        <v>9.1999999999999993</v>
      </c>
      <c r="H671" s="118">
        <f t="shared" si="51"/>
        <v>7.2869700000000002</v>
      </c>
      <c r="I671" s="123">
        <f t="shared" si="45"/>
        <v>79.206195652173918</v>
      </c>
    </row>
    <row r="672" spans="1:9" ht="26" x14ac:dyDescent="0.35">
      <c r="A672" s="43">
        <v>662</v>
      </c>
      <c r="B672" s="34">
        <v>1301</v>
      </c>
      <c r="C672" s="2"/>
      <c r="D672" s="2"/>
      <c r="E672" s="58" t="s">
        <v>499</v>
      </c>
      <c r="F672" s="99">
        <f t="shared" si="51"/>
        <v>9.1999999999999993</v>
      </c>
      <c r="G672" s="99">
        <f t="shared" si="51"/>
        <v>9.1999999999999993</v>
      </c>
      <c r="H672" s="118">
        <f t="shared" si="51"/>
        <v>7.2869700000000002</v>
      </c>
      <c r="I672" s="123">
        <f t="shared" si="45"/>
        <v>79.206195652173918</v>
      </c>
    </row>
    <row r="673" spans="1:11" ht="26" x14ac:dyDescent="0.35">
      <c r="A673" s="43">
        <v>663</v>
      </c>
      <c r="B673" s="34">
        <v>1301</v>
      </c>
      <c r="C673" s="2" t="s">
        <v>240</v>
      </c>
      <c r="D673" s="2"/>
      <c r="E673" s="65" t="s">
        <v>617</v>
      </c>
      <c r="F673" s="99">
        <f t="shared" si="51"/>
        <v>9.1999999999999993</v>
      </c>
      <c r="G673" s="99">
        <f t="shared" si="51"/>
        <v>9.1999999999999993</v>
      </c>
      <c r="H673" s="118">
        <f t="shared" si="51"/>
        <v>7.2869700000000002</v>
      </c>
      <c r="I673" s="123">
        <f t="shared" ref="I673:I676" si="52">H673/G673*100</f>
        <v>79.206195652173918</v>
      </c>
    </row>
    <row r="674" spans="1:11" ht="26" x14ac:dyDescent="0.35">
      <c r="A674" s="43">
        <v>664</v>
      </c>
      <c r="B674" s="34">
        <v>1301</v>
      </c>
      <c r="C674" s="2" t="s">
        <v>302</v>
      </c>
      <c r="D674" s="2"/>
      <c r="E674" s="58" t="s">
        <v>101</v>
      </c>
      <c r="F674" s="99">
        <f t="shared" si="51"/>
        <v>9.1999999999999993</v>
      </c>
      <c r="G674" s="99">
        <f t="shared" si="51"/>
        <v>9.1999999999999993</v>
      </c>
      <c r="H674" s="118">
        <f t="shared" si="51"/>
        <v>7.2869700000000002</v>
      </c>
      <c r="I674" s="123">
        <f t="shared" si="52"/>
        <v>79.206195652173918</v>
      </c>
      <c r="J674" s="96"/>
      <c r="K674" s="96"/>
    </row>
    <row r="675" spans="1:11" ht="15.5" x14ac:dyDescent="0.35">
      <c r="A675" s="43">
        <v>665</v>
      </c>
      <c r="B675" s="35">
        <v>1301</v>
      </c>
      <c r="C675" s="4" t="s">
        <v>302</v>
      </c>
      <c r="D675" s="4" t="s">
        <v>74</v>
      </c>
      <c r="E675" s="64" t="s">
        <v>75</v>
      </c>
      <c r="F675" s="100">
        <v>9.1999999999999993</v>
      </c>
      <c r="G675" s="100">
        <v>9.1999999999999993</v>
      </c>
      <c r="H675" s="119">
        <v>7.2869700000000002</v>
      </c>
      <c r="I675" s="124">
        <f t="shared" si="52"/>
        <v>79.206195652173918</v>
      </c>
      <c r="K675" s="96"/>
    </row>
    <row r="676" spans="1:11" s="17" customFormat="1" ht="15.5" x14ac:dyDescent="0.35">
      <c r="A676" s="43">
        <v>666</v>
      </c>
      <c r="B676" s="35"/>
      <c r="C676" s="4"/>
      <c r="D676" s="4"/>
      <c r="E676" s="5" t="s">
        <v>32</v>
      </c>
      <c r="F676" s="99">
        <f>F11+F118+F154+F219+F333+F350+F520+F564+F630+F671+F666+F112</f>
        <v>2328953.5000000005</v>
      </c>
      <c r="G676" s="99">
        <f>G11+G118+G154+G219+G333+G350+G520+G564+G630+G671+G666+G112</f>
        <v>2414219.9000000004</v>
      </c>
      <c r="H676" s="118">
        <f>H11+H118+H154+H219+H333+H350+H520+H564+H630+H671+H666+H112</f>
        <v>1182446.4473999995</v>
      </c>
      <c r="I676" s="123">
        <f t="shared" si="52"/>
        <v>48.978406954561152</v>
      </c>
      <c r="J676" s="98"/>
      <c r="K676" s="98"/>
    </row>
    <row r="677" spans="1:11" s="17" customFormat="1" ht="13" x14ac:dyDescent="0.3">
      <c r="A677" s="84"/>
      <c r="B677"/>
      <c r="C677" s="48"/>
      <c r="D677"/>
      <c r="E677" s="47"/>
      <c r="F677" s="22"/>
    </row>
    <row r="678" spans="1:11" x14ac:dyDescent="0.25">
      <c r="F678"/>
    </row>
  </sheetData>
  <autoFilter ref="A9:F677" xr:uid="{00000000-0009-0000-0000-000000000000}"/>
  <mergeCells count="17">
    <mergeCell ref="A6:I6"/>
    <mergeCell ref="H1:I1"/>
    <mergeCell ref="G2:I2"/>
    <mergeCell ref="G3:I3"/>
    <mergeCell ref="G4:I4"/>
    <mergeCell ref="D2:F2"/>
    <mergeCell ref="D3:F3"/>
    <mergeCell ref="D4:F4"/>
    <mergeCell ref="D5:F5"/>
    <mergeCell ref="F8:F9"/>
    <mergeCell ref="G8:G9"/>
    <mergeCell ref="H8:I8"/>
    <mergeCell ref="A8:A9"/>
    <mergeCell ref="B8:B9"/>
    <mergeCell ref="C8:C9"/>
    <mergeCell ref="D8:D9"/>
    <mergeCell ref="E8:E9"/>
  </mergeCells>
  <pageMargins left="0.95" right="0.39370078740157483" top="0.31496062992125984" bottom="0.15748031496062992" header="0.19685039370078741" footer="0"/>
  <pageSetup paperSize="9" scale="62"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pageSetUpPr fitToPage="1"/>
  </sheetPr>
  <dimension ref="A1:G32"/>
  <sheetViews>
    <sheetView zoomScale="99" zoomScaleNormal="99" workbookViewId="0">
      <selection activeCell="B10" sqref="B10"/>
    </sheetView>
  </sheetViews>
  <sheetFormatPr defaultRowHeight="13" x14ac:dyDescent="0.25"/>
  <cols>
    <col min="1" max="1" width="6.26953125" style="25" customWidth="1"/>
    <col min="2" max="2" width="67" style="22" customWidth="1"/>
    <col min="3" max="3" width="13" style="23" customWidth="1"/>
    <col min="4" max="4" width="12.453125" style="23" customWidth="1"/>
    <col min="5" max="5" width="14.54296875" customWidth="1"/>
    <col min="6" max="6" width="16.1796875" customWidth="1"/>
    <col min="7" max="7" width="7.1796875" customWidth="1"/>
  </cols>
  <sheetData>
    <row r="1" spans="1:7" ht="16.5" customHeight="1" x14ac:dyDescent="0.3">
      <c r="A1" s="116"/>
      <c r="B1" s="42"/>
      <c r="C1" s="117"/>
      <c r="D1" s="115"/>
      <c r="E1" s="14"/>
      <c r="F1" s="142" t="s">
        <v>735</v>
      </c>
      <c r="G1" s="142"/>
    </row>
    <row r="2" spans="1:7" ht="15" customHeight="1" x14ac:dyDescent="0.3">
      <c r="A2" s="146"/>
      <c r="B2" s="146"/>
      <c r="C2" s="146"/>
      <c r="D2" s="146"/>
      <c r="E2" s="142" t="s">
        <v>724</v>
      </c>
      <c r="F2" s="142"/>
      <c r="G2" s="142"/>
    </row>
    <row r="3" spans="1:7" ht="16.5" customHeight="1" x14ac:dyDescent="0.3">
      <c r="A3" s="14"/>
      <c r="B3" s="14"/>
      <c r="C3" s="14"/>
      <c r="D3" s="142" t="s">
        <v>36</v>
      </c>
      <c r="E3" s="142"/>
      <c r="F3" s="142"/>
      <c r="G3" s="142"/>
    </row>
    <row r="4" spans="1:7" ht="14" customHeight="1" x14ac:dyDescent="0.3">
      <c r="A4" s="142"/>
      <c r="B4" s="142"/>
      <c r="C4" s="142"/>
      <c r="D4" s="142"/>
      <c r="E4" s="142" t="s">
        <v>737</v>
      </c>
      <c r="F4" s="142"/>
      <c r="G4" s="142"/>
    </row>
    <row r="5" spans="1:7" ht="12.75" customHeight="1" x14ac:dyDescent="0.25">
      <c r="A5" s="144"/>
      <c r="B5" s="144"/>
      <c r="C5" s="144"/>
      <c r="D5" s="144"/>
    </row>
    <row r="6" spans="1:7" ht="12.75" customHeight="1" x14ac:dyDescent="0.3">
      <c r="A6" s="57"/>
      <c r="B6" s="57"/>
      <c r="C6" s="57"/>
      <c r="D6" s="57"/>
    </row>
    <row r="7" spans="1:7" ht="30.75" customHeight="1" x14ac:dyDescent="0.25">
      <c r="A7" s="153" t="s">
        <v>725</v>
      </c>
      <c r="B7" s="153"/>
      <c r="C7" s="153"/>
      <c r="D7" s="153"/>
      <c r="E7" s="153"/>
      <c r="F7" s="153"/>
      <c r="G7" s="153"/>
    </row>
    <row r="8" spans="1:7" ht="18" customHeight="1" x14ac:dyDescent="0.25">
      <c r="A8" s="148" t="s">
        <v>0</v>
      </c>
      <c r="B8" s="149" t="s">
        <v>91</v>
      </c>
      <c r="C8" s="150" t="s">
        <v>58</v>
      </c>
      <c r="D8" s="152" t="s">
        <v>717</v>
      </c>
      <c r="E8" s="135" t="s">
        <v>718</v>
      </c>
      <c r="F8" s="135" t="s">
        <v>719</v>
      </c>
      <c r="G8" s="135"/>
    </row>
    <row r="9" spans="1:7" ht="99" customHeight="1" x14ac:dyDescent="0.25">
      <c r="A9" s="148"/>
      <c r="B9" s="149"/>
      <c r="C9" s="151"/>
      <c r="D9" s="152"/>
      <c r="E9" s="135"/>
      <c r="F9" s="5" t="s">
        <v>721</v>
      </c>
      <c r="G9" s="5" t="s">
        <v>720</v>
      </c>
    </row>
    <row r="10" spans="1:7" ht="10.5" customHeight="1" x14ac:dyDescent="0.25">
      <c r="A10" s="26">
        <v>1</v>
      </c>
      <c r="B10" s="31">
        <v>2</v>
      </c>
      <c r="C10" s="26">
        <v>3</v>
      </c>
      <c r="D10" s="106">
        <v>4</v>
      </c>
      <c r="E10" s="20">
        <v>5</v>
      </c>
      <c r="F10" s="20">
        <v>6</v>
      </c>
      <c r="G10" s="20">
        <v>7</v>
      </c>
    </row>
    <row r="11" spans="1:7" ht="29.5" customHeight="1" x14ac:dyDescent="0.25">
      <c r="A11" s="97">
        <v>1</v>
      </c>
      <c r="B11" s="111" t="s">
        <v>617</v>
      </c>
      <c r="C11" s="36" t="s">
        <v>240</v>
      </c>
      <c r="D11" s="107">
        <v>19723.900000000001</v>
      </c>
      <c r="E11" s="128">
        <v>19723.900000000001</v>
      </c>
      <c r="F11" s="126">
        <v>9921.29846</v>
      </c>
      <c r="G11" s="125">
        <f>F11/E11*100</f>
        <v>50.300896171649626</v>
      </c>
    </row>
    <row r="12" spans="1:7" ht="42" x14ac:dyDescent="0.25">
      <c r="A12" s="27">
        <v>2</v>
      </c>
      <c r="B12" s="77" t="s">
        <v>631</v>
      </c>
      <c r="C12" s="36" t="s">
        <v>267</v>
      </c>
      <c r="D12" s="107">
        <v>1104066.3</v>
      </c>
      <c r="E12" s="128">
        <v>1097601.8</v>
      </c>
      <c r="F12" s="126">
        <v>639771.44672999997</v>
      </c>
      <c r="G12" s="125">
        <f t="shared" ref="G12:G27" si="0">F12/E12*100</f>
        <v>58.28811930975332</v>
      </c>
    </row>
    <row r="13" spans="1:7" ht="42" x14ac:dyDescent="0.25">
      <c r="A13" s="97">
        <v>3</v>
      </c>
      <c r="B13" s="111" t="s">
        <v>613</v>
      </c>
      <c r="C13" s="36" t="s">
        <v>246</v>
      </c>
      <c r="D13" s="107">
        <v>13228.4</v>
      </c>
      <c r="E13" s="128">
        <v>14174.1</v>
      </c>
      <c r="F13" s="126">
        <v>5307.3230700000004</v>
      </c>
      <c r="G13" s="125">
        <f t="shared" si="0"/>
        <v>37.443809977353062</v>
      </c>
    </row>
    <row r="14" spans="1:7" ht="28" x14ac:dyDescent="0.25">
      <c r="A14" s="97">
        <v>4</v>
      </c>
      <c r="B14" s="111" t="s">
        <v>618</v>
      </c>
      <c r="C14" s="36" t="s">
        <v>183</v>
      </c>
      <c r="D14" s="107">
        <v>145096.5</v>
      </c>
      <c r="E14" s="128">
        <v>145096.5</v>
      </c>
      <c r="F14" s="126">
        <v>101507.50874</v>
      </c>
      <c r="G14" s="125">
        <f t="shared" si="0"/>
        <v>69.9586197737368</v>
      </c>
    </row>
    <row r="15" spans="1:7" ht="49.5" customHeight="1" x14ac:dyDescent="0.25">
      <c r="A15" s="97">
        <v>5</v>
      </c>
      <c r="B15" s="112" t="s">
        <v>558</v>
      </c>
      <c r="C15" s="36" t="s">
        <v>237</v>
      </c>
      <c r="D15" s="107">
        <v>96555.1</v>
      </c>
      <c r="E15" s="128">
        <v>96515.1</v>
      </c>
      <c r="F15" s="126">
        <v>48771.155059999997</v>
      </c>
      <c r="G15" s="125">
        <f t="shared" si="0"/>
        <v>50.5321499537378</v>
      </c>
    </row>
    <row r="16" spans="1:7" ht="33" customHeight="1" x14ac:dyDescent="0.25">
      <c r="A16" s="27">
        <v>6</v>
      </c>
      <c r="B16" s="110" t="s">
        <v>634</v>
      </c>
      <c r="C16" s="36" t="s">
        <v>285</v>
      </c>
      <c r="D16" s="107">
        <v>50</v>
      </c>
      <c r="E16" s="128">
        <v>50</v>
      </c>
      <c r="F16" s="126">
        <v>0</v>
      </c>
      <c r="G16" s="125">
        <f t="shared" si="0"/>
        <v>0</v>
      </c>
    </row>
    <row r="17" spans="1:7" ht="28" x14ac:dyDescent="0.25">
      <c r="A17" s="97">
        <v>7</v>
      </c>
      <c r="B17" s="110" t="s">
        <v>560</v>
      </c>
      <c r="C17" s="36" t="s">
        <v>197</v>
      </c>
      <c r="D17" s="107">
        <v>223344.4</v>
      </c>
      <c r="E17" s="128">
        <v>223344.4</v>
      </c>
      <c r="F17" s="126">
        <v>92066.952220000006</v>
      </c>
      <c r="G17" s="125">
        <f t="shared" si="0"/>
        <v>41.221965816022255</v>
      </c>
    </row>
    <row r="18" spans="1:7" ht="42" x14ac:dyDescent="0.25">
      <c r="A18" s="97">
        <v>8</v>
      </c>
      <c r="B18" s="113" t="s">
        <v>610</v>
      </c>
      <c r="C18" s="36" t="s">
        <v>189</v>
      </c>
      <c r="D18" s="107">
        <v>291476.59999999998</v>
      </c>
      <c r="E18" s="128">
        <v>380435.20000000001</v>
      </c>
      <c r="F18" s="126">
        <v>150534.38534000001</v>
      </c>
      <c r="G18" s="125">
        <f t="shared" si="0"/>
        <v>39.568995019388318</v>
      </c>
    </row>
    <row r="19" spans="1:7" ht="44.5" customHeight="1" x14ac:dyDescent="0.25">
      <c r="A19" s="97">
        <v>9</v>
      </c>
      <c r="B19" s="112" t="s">
        <v>636</v>
      </c>
      <c r="C19" s="36" t="s">
        <v>220</v>
      </c>
      <c r="D19" s="107">
        <v>2895.9</v>
      </c>
      <c r="E19" s="128">
        <v>2895.9</v>
      </c>
      <c r="F19" s="126">
        <v>352.54730000000001</v>
      </c>
      <c r="G19" s="125">
        <f t="shared" si="0"/>
        <v>12.174014986705343</v>
      </c>
    </row>
    <row r="20" spans="1:7" ht="28" x14ac:dyDescent="0.25">
      <c r="A20" s="97">
        <v>10</v>
      </c>
      <c r="B20" s="114" t="s">
        <v>637</v>
      </c>
      <c r="C20" s="36" t="s">
        <v>222</v>
      </c>
      <c r="D20" s="107">
        <v>205113.60000000001</v>
      </c>
      <c r="E20" s="128">
        <v>205113.60000000001</v>
      </c>
      <c r="F20" s="126">
        <v>58497.408369999997</v>
      </c>
      <c r="G20" s="125">
        <f t="shared" si="0"/>
        <v>28.519517169997499</v>
      </c>
    </row>
    <row r="21" spans="1:7" ht="35" customHeight="1" x14ac:dyDescent="0.25">
      <c r="A21" s="97">
        <v>11</v>
      </c>
      <c r="B21" s="110" t="s">
        <v>611</v>
      </c>
      <c r="C21" s="36" t="s">
        <v>280</v>
      </c>
      <c r="D21" s="107">
        <v>72927.600000000006</v>
      </c>
      <c r="E21" s="128">
        <v>72927.600000000006</v>
      </c>
      <c r="F21" s="126">
        <v>33109.52074</v>
      </c>
      <c r="G21" s="125">
        <f t="shared" si="0"/>
        <v>45.400535243172676</v>
      </c>
    </row>
    <row r="22" spans="1:7" ht="33" customHeight="1" x14ac:dyDescent="0.25">
      <c r="A22" s="97">
        <v>12</v>
      </c>
      <c r="B22" s="110" t="s">
        <v>638</v>
      </c>
      <c r="C22" s="36" t="s">
        <v>209</v>
      </c>
      <c r="D22" s="107">
        <v>14836</v>
      </c>
      <c r="E22" s="128">
        <v>14836</v>
      </c>
      <c r="F22" s="126">
        <v>5704.2182199999997</v>
      </c>
      <c r="G22" s="125">
        <f t="shared" si="0"/>
        <v>38.44849164195201</v>
      </c>
    </row>
    <row r="23" spans="1:7" ht="60" customHeight="1" x14ac:dyDescent="0.25">
      <c r="A23" s="97">
        <v>13</v>
      </c>
      <c r="B23" s="110" t="s">
        <v>561</v>
      </c>
      <c r="C23" s="36" t="s">
        <v>248</v>
      </c>
      <c r="D23" s="107">
        <v>661</v>
      </c>
      <c r="E23" s="128">
        <v>661</v>
      </c>
      <c r="F23" s="126">
        <v>324.2</v>
      </c>
      <c r="G23" s="125">
        <f t="shared" si="0"/>
        <v>49.046898638426626</v>
      </c>
    </row>
    <row r="24" spans="1:7" ht="59.5" customHeight="1" x14ac:dyDescent="0.25">
      <c r="A24" s="97">
        <v>14</v>
      </c>
      <c r="B24" s="114" t="s">
        <v>639</v>
      </c>
      <c r="C24" s="36" t="s">
        <v>249</v>
      </c>
      <c r="D24" s="107">
        <v>265</v>
      </c>
      <c r="E24" s="128">
        <v>265</v>
      </c>
      <c r="F24" s="126">
        <v>41</v>
      </c>
      <c r="G24" s="125">
        <f t="shared" si="0"/>
        <v>15.471698113207546</v>
      </c>
    </row>
    <row r="25" spans="1:7" ht="45.5" customHeight="1" x14ac:dyDescent="0.25">
      <c r="A25" s="27">
        <v>15</v>
      </c>
      <c r="B25" s="114" t="s">
        <v>568</v>
      </c>
      <c r="C25" s="36" t="s">
        <v>338</v>
      </c>
      <c r="D25" s="107">
        <v>76539.199999999997</v>
      </c>
      <c r="E25" s="128">
        <v>74484.2</v>
      </c>
      <c r="F25" s="126">
        <v>17186.695459999999</v>
      </c>
      <c r="G25" s="125">
        <f t="shared" si="0"/>
        <v>23.074283485625138</v>
      </c>
    </row>
    <row r="26" spans="1:7" ht="42" x14ac:dyDescent="0.25">
      <c r="A26" s="97">
        <v>16</v>
      </c>
      <c r="B26" s="114" t="s">
        <v>640</v>
      </c>
      <c r="C26" s="36" t="s">
        <v>421</v>
      </c>
      <c r="D26" s="107">
        <v>16268.4</v>
      </c>
      <c r="E26" s="128">
        <v>16268.4</v>
      </c>
      <c r="F26" s="126">
        <v>6431.56</v>
      </c>
      <c r="G26" s="125">
        <f t="shared" si="0"/>
        <v>39.534066042143053</v>
      </c>
    </row>
    <row r="27" spans="1:7" ht="22" customHeight="1" x14ac:dyDescent="0.35">
      <c r="A27" s="27">
        <v>17</v>
      </c>
      <c r="B27" s="32" t="s">
        <v>59</v>
      </c>
      <c r="C27" s="108"/>
      <c r="D27" s="109">
        <f>SUM(D11:D26)</f>
        <v>2283047.9</v>
      </c>
      <c r="E27" s="129">
        <f>SUM(E11:E26)</f>
        <v>2364392.7000000002</v>
      </c>
      <c r="F27" s="127">
        <f>SUM(F11:F26)</f>
        <v>1169527.2197100001</v>
      </c>
      <c r="G27" s="132">
        <f t="shared" si="0"/>
        <v>49.464169793368079</v>
      </c>
    </row>
    <row r="28" spans="1:7" ht="16" hidden="1" customHeight="1" x14ac:dyDescent="0.35">
      <c r="B28" s="51"/>
      <c r="D28" s="52"/>
    </row>
    <row r="29" spans="1:7" ht="16" hidden="1" customHeight="1" x14ac:dyDescent="0.25">
      <c r="B29" s="42"/>
      <c r="C29" s="56"/>
      <c r="D29" s="41">
        <v>45905.599999999999</v>
      </c>
      <c r="E29" s="130">
        <v>49827.199999999997</v>
      </c>
      <c r="F29" s="131">
        <v>12919.22769</v>
      </c>
    </row>
    <row r="30" spans="1:7" s="17" customFormat="1" ht="14.25" hidden="1" customHeight="1" x14ac:dyDescent="0.3">
      <c r="A30" s="147"/>
      <c r="B30" s="147"/>
      <c r="C30" s="59"/>
      <c r="D30" s="59"/>
    </row>
    <row r="31" spans="1:7" s="17" customFormat="1" x14ac:dyDescent="0.3"/>
    <row r="32" spans="1:7" s="17" customFormat="1" ht="15.5" x14ac:dyDescent="0.35">
      <c r="A32" s="145"/>
      <c r="B32" s="145"/>
      <c r="C32" s="50"/>
      <c r="D32" s="50"/>
    </row>
  </sheetData>
  <mergeCells count="16">
    <mergeCell ref="E8:E9"/>
    <mergeCell ref="F8:G8"/>
    <mergeCell ref="F1:G1"/>
    <mergeCell ref="E2:G2"/>
    <mergeCell ref="E4:G4"/>
    <mergeCell ref="D3:G3"/>
    <mergeCell ref="A7:G7"/>
    <mergeCell ref="A32:B32"/>
    <mergeCell ref="A2:D2"/>
    <mergeCell ref="A4:D4"/>
    <mergeCell ref="A30:B30"/>
    <mergeCell ref="A5:D5"/>
    <mergeCell ref="A8:A9"/>
    <mergeCell ref="B8:B9"/>
    <mergeCell ref="C8:C9"/>
    <mergeCell ref="D8:D9"/>
  </mergeCells>
  <pageMargins left="0.78740157480314965" right="0.59055118110236227" top="0.78740157480314965" bottom="0.19685039370078741" header="0" footer="0"/>
  <pageSetup paperSize="9" scale="6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tabColor rgb="FFC00000"/>
  </sheetPr>
  <dimension ref="A1:I526"/>
  <sheetViews>
    <sheetView topLeftCell="A6" zoomScale="130" zoomScaleNormal="130" workbookViewId="0"/>
  </sheetViews>
  <sheetFormatPr defaultRowHeight="12.5" x14ac:dyDescent="0.25"/>
  <cols>
    <col min="1" max="1" width="4.54296875" customWidth="1"/>
    <col min="2" max="2" width="7.7265625" customWidth="1"/>
    <col min="3" max="3" width="12.54296875" hidden="1" customWidth="1"/>
    <col min="4" max="4" width="7.81640625" hidden="1" customWidth="1"/>
    <col min="5" max="5" width="59.7265625" customWidth="1"/>
    <col min="6" max="6" width="12.453125" customWidth="1"/>
    <col min="7" max="7" width="11.7265625" style="22" customWidth="1"/>
    <col min="8" max="8" width="12.81640625" customWidth="1"/>
  </cols>
  <sheetData>
    <row r="1" spans="1:9" ht="12.75" hidden="1" customHeight="1" x14ac:dyDescent="0.25">
      <c r="A1" s="13"/>
      <c r="B1" s="13"/>
      <c r="C1" s="13"/>
      <c r="D1" s="154" t="s">
        <v>313</v>
      </c>
      <c r="E1" s="154"/>
      <c r="F1" s="154"/>
      <c r="G1" s="154"/>
    </row>
    <row r="2" spans="1:9" ht="12.75" hidden="1" customHeight="1" x14ac:dyDescent="0.3">
      <c r="A2" s="13"/>
      <c r="B2" s="13"/>
      <c r="C2" s="13"/>
      <c r="D2" s="142" t="s">
        <v>35</v>
      </c>
      <c r="E2" s="142"/>
      <c r="F2" s="142"/>
      <c r="G2" s="142"/>
    </row>
    <row r="3" spans="1:9" ht="12.75" hidden="1" customHeight="1" x14ac:dyDescent="0.3">
      <c r="D3" s="142" t="s">
        <v>36</v>
      </c>
      <c r="E3" s="142"/>
      <c r="F3" s="142"/>
      <c r="G3" s="142"/>
    </row>
    <row r="4" spans="1:9" ht="13" hidden="1" x14ac:dyDescent="0.3">
      <c r="A4" s="13"/>
      <c r="B4" s="13"/>
      <c r="C4" s="13"/>
      <c r="D4" s="142" t="s">
        <v>469</v>
      </c>
      <c r="E4" s="142"/>
      <c r="F4" s="142"/>
      <c r="G4" s="142"/>
    </row>
    <row r="5" spans="1:9" ht="78" hidden="1" customHeight="1" x14ac:dyDescent="0.25">
      <c r="A5" s="141" t="s">
        <v>468</v>
      </c>
      <c r="B5" s="141"/>
      <c r="C5" s="141"/>
      <c r="D5" s="141"/>
      <c r="E5" s="141"/>
      <c r="F5" s="141"/>
      <c r="G5" s="141"/>
    </row>
    <row r="6" spans="1:9" ht="13" x14ac:dyDescent="0.3">
      <c r="A6" s="16"/>
      <c r="E6" s="12"/>
      <c r="F6" s="12"/>
      <c r="G6" s="46"/>
    </row>
    <row r="7" spans="1:9" ht="42" customHeight="1" x14ac:dyDescent="0.25">
      <c r="A7" s="6" t="s">
        <v>0</v>
      </c>
      <c r="B7" s="6" t="s">
        <v>1</v>
      </c>
      <c r="C7" s="6" t="s">
        <v>2</v>
      </c>
      <c r="D7" s="6" t="s">
        <v>3</v>
      </c>
      <c r="E7" s="5" t="s">
        <v>92</v>
      </c>
      <c r="F7" s="5" t="s">
        <v>504</v>
      </c>
      <c r="G7" s="30" t="s">
        <v>505</v>
      </c>
      <c r="H7" s="91" t="s">
        <v>506</v>
      </c>
      <c r="I7" s="91" t="s">
        <v>507</v>
      </c>
    </row>
    <row r="8" spans="1:9" ht="15" hidden="1" customHeight="1" x14ac:dyDescent="0.25">
      <c r="A8" s="5">
        <v>1</v>
      </c>
      <c r="B8" s="5">
        <v>2</v>
      </c>
      <c r="C8" s="5">
        <v>3</v>
      </c>
      <c r="D8" s="5">
        <v>4</v>
      </c>
      <c r="E8" s="5">
        <v>5</v>
      </c>
      <c r="F8" s="5"/>
      <c r="G8" s="18">
        <v>6</v>
      </c>
    </row>
    <row r="9" spans="1:9" ht="18.75" customHeight="1" x14ac:dyDescent="0.3">
      <c r="A9" s="43">
        <v>1</v>
      </c>
      <c r="B9" s="1">
        <v>100</v>
      </c>
      <c r="C9" s="2"/>
      <c r="D9" s="2"/>
      <c r="E9" s="63" t="s">
        <v>4</v>
      </c>
      <c r="F9" s="86">
        <v>140654.9</v>
      </c>
      <c r="G9" s="19">
        <f>G10+G14+G23+G37+G52+G56+G33+G48</f>
        <v>125919.90000000002</v>
      </c>
      <c r="H9" s="54">
        <f>G9-F9</f>
        <v>-14734.999999999971</v>
      </c>
      <c r="I9" s="92">
        <f>G9/F9*100</f>
        <v>89.524005207070658</v>
      </c>
    </row>
    <row r="10" spans="1:9" ht="29.25" customHeight="1" x14ac:dyDescent="0.3">
      <c r="A10" s="43">
        <v>2</v>
      </c>
      <c r="B10" s="34">
        <v>102</v>
      </c>
      <c r="C10" s="2"/>
      <c r="D10" s="2"/>
      <c r="E10" s="58" t="s">
        <v>61</v>
      </c>
      <c r="F10" s="87">
        <v>2032.5</v>
      </c>
      <c r="G10" s="19">
        <f>G11</f>
        <v>2073.8000000000002</v>
      </c>
      <c r="H10" s="54">
        <f>G10-F10</f>
        <v>41.300000000000182</v>
      </c>
      <c r="I10" s="92">
        <f>G10/F10*100</f>
        <v>102.03198031980321</v>
      </c>
    </row>
    <row r="11" spans="1:9" ht="16.5" hidden="1" customHeight="1" x14ac:dyDescent="0.3">
      <c r="A11" s="43">
        <v>3</v>
      </c>
      <c r="B11" s="34">
        <v>102</v>
      </c>
      <c r="C11" s="2" t="s">
        <v>177</v>
      </c>
      <c r="D11" s="2"/>
      <c r="E11" s="58" t="s">
        <v>146</v>
      </c>
      <c r="F11" s="58"/>
      <c r="G11" s="19">
        <f>G12</f>
        <v>2073.8000000000002</v>
      </c>
    </row>
    <row r="12" spans="1:9" ht="18.75" hidden="1" customHeight="1" x14ac:dyDescent="0.3">
      <c r="A12" s="43">
        <v>4</v>
      </c>
      <c r="B12" s="34">
        <v>102</v>
      </c>
      <c r="C12" s="2" t="s">
        <v>234</v>
      </c>
      <c r="D12" s="2"/>
      <c r="E12" s="58" t="s">
        <v>30</v>
      </c>
      <c r="F12" s="58"/>
      <c r="G12" s="19">
        <f>G13</f>
        <v>2073.8000000000002</v>
      </c>
    </row>
    <row r="13" spans="1:9" ht="27.65" hidden="1" customHeight="1" x14ac:dyDescent="0.25">
      <c r="A13" s="43">
        <v>5</v>
      </c>
      <c r="B13" s="35">
        <v>102</v>
      </c>
      <c r="C13" s="4" t="s">
        <v>234</v>
      </c>
      <c r="D13" s="4" t="s">
        <v>49</v>
      </c>
      <c r="E13" s="64" t="s">
        <v>73</v>
      </c>
      <c r="F13" s="64"/>
      <c r="G13" s="39">
        <v>2073.8000000000002</v>
      </c>
    </row>
    <row r="14" spans="1:9" ht="41.15" customHeight="1" x14ac:dyDescent="0.3">
      <c r="A14" s="43">
        <v>6</v>
      </c>
      <c r="B14" s="34">
        <v>103</v>
      </c>
      <c r="C14" s="2"/>
      <c r="D14" s="2"/>
      <c r="E14" s="58" t="s">
        <v>27</v>
      </c>
      <c r="F14" s="87">
        <v>5392.9</v>
      </c>
      <c r="G14" s="19">
        <f>G15</f>
        <v>5186.1000000000004</v>
      </c>
      <c r="H14" s="54">
        <f>G14-F14</f>
        <v>-206.79999999999927</v>
      </c>
      <c r="I14" s="92">
        <f>G14/F14*100</f>
        <v>96.165328487455739</v>
      </c>
    </row>
    <row r="15" spans="1:9" ht="17.25" hidden="1" customHeight="1" x14ac:dyDescent="0.3">
      <c r="A15" s="43">
        <v>7</v>
      </c>
      <c r="B15" s="60">
        <v>103</v>
      </c>
      <c r="C15" s="2" t="s">
        <v>177</v>
      </c>
      <c r="D15" s="2"/>
      <c r="E15" s="58" t="s">
        <v>146</v>
      </c>
      <c r="F15" s="58"/>
      <c r="G15" s="19">
        <f>G18+G16+G21</f>
        <v>5186.1000000000004</v>
      </c>
    </row>
    <row r="16" spans="1:9" ht="18.75" hidden="1" customHeight="1" x14ac:dyDescent="0.3">
      <c r="A16" s="43">
        <v>8</v>
      </c>
      <c r="B16" s="60">
        <v>103</v>
      </c>
      <c r="C16" s="4" t="s">
        <v>236</v>
      </c>
      <c r="D16" s="2"/>
      <c r="E16" s="58" t="s">
        <v>99</v>
      </c>
      <c r="F16" s="58"/>
      <c r="G16" s="19">
        <f>G17</f>
        <v>400</v>
      </c>
    </row>
    <row r="17" spans="1:9" ht="26.25" hidden="1" customHeight="1" x14ac:dyDescent="0.25">
      <c r="A17" s="43">
        <v>9</v>
      </c>
      <c r="B17" s="61">
        <v>103</v>
      </c>
      <c r="C17" s="4" t="s">
        <v>236</v>
      </c>
      <c r="D17" s="4" t="s">
        <v>49</v>
      </c>
      <c r="E17" s="64" t="s">
        <v>73</v>
      </c>
      <c r="F17" s="64"/>
      <c r="G17" s="39">
        <v>400</v>
      </c>
    </row>
    <row r="18" spans="1:9" ht="27.75" hidden="1" customHeight="1" x14ac:dyDescent="0.3">
      <c r="A18" s="43">
        <v>10</v>
      </c>
      <c r="B18" s="60">
        <v>103</v>
      </c>
      <c r="C18" s="37" t="s">
        <v>235</v>
      </c>
      <c r="D18" s="9"/>
      <c r="E18" s="58" t="s">
        <v>98</v>
      </c>
      <c r="F18" s="58"/>
      <c r="G18" s="19">
        <f>G19+G20</f>
        <v>2998.1</v>
      </c>
    </row>
    <row r="19" spans="1:9" ht="25.5" hidden="1" customHeight="1" x14ac:dyDescent="0.25">
      <c r="A19" s="43">
        <v>11</v>
      </c>
      <c r="B19" s="61">
        <v>103</v>
      </c>
      <c r="C19" s="38" t="s">
        <v>235</v>
      </c>
      <c r="D19" s="4" t="s">
        <v>49</v>
      </c>
      <c r="E19" s="64" t="s">
        <v>73</v>
      </c>
      <c r="F19" s="64"/>
      <c r="G19" s="39">
        <v>2178.5</v>
      </c>
    </row>
    <row r="20" spans="1:9" ht="27.75" hidden="1" customHeight="1" x14ac:dyDescent="0.25">
      <c r="A20" s="43">
        <v>12</v>
      </c>
      <c r="B20" s="61">
        <v>103</v>
      </c>
      <c r="C20" s="38" t="s">
        <v>235</v>
      </c>
      <c r="D20" s="4">
        <v>240</v>
      </c>
      <c r="E20" s="64" t="s">
        <v>69</v>
      </c>
      <c r="F20" s="64"/>
      <c r="G20" s="39">
        <v>819.6</v>
      </c>
    </row>
    <row r="21" spans="1:9" s="16" customFormat="1" ht="26" hidden="1" x14ac:dyDescent="0.3">
      <c r="A21" s="43">
        <v>13</v>
      </c>
      <c r="B21" s="60">
        <v>103</v>
      </c>
      <c r="C21" s="37" t="s">
        <v>317</v>
      </c>
      <c r="D21" s="2"/>
      <c r="E21" s="58" t="s">
        <v>316</v>
      </c>
      <c r="F21" s="58"/>
      <c r="G21" s="19">
        <f>G22</f>
        <v>1788</v>
      </c>
    </row>
    <row r="22" spans="1:9" ht="26" hidden="1" x14ac:dyDescent="0.25">
      <c r="A22" s="43">
        <v>14</v>
      </c>
      <c r="B22" s="61">
        <v>103</v>
      </c>
      <c r="C22" s="38" t="s">
        <v>317</v>
      </c>
      <c r="D22" s="4" t="s">
        <v>49</v>
      </c>
      <c r="E22" s="64" t="s">
        <v>73</v>
      </c>
      <c r="F22" s="64"/>
      <c r="G22" s="39">
        <v>1788</v>
      </c>
    </row>
    <row r="23" spans="1:9" ht="40.5" customHeight="1" x14ac:dyDescent="0.3">
      <c r="A23" s="43">
        <v>15</v>
      </c>
      <c r="B23" s="34">
        <v>104</v>
      </c>
      <c r="C23" s="2"/>
      <c r="D23" s="2"/>
      <c r="E23" s="58" t="s">
        <v>33</v>
      </c>
      <c r="F23" s="87">
        <v>63124.2</v>
      </c>
      <c r="G23" s="19">
        <f>G24</f>
        <v>62719.100000000006</v>
      </c>
      <c r="H23" s="54">
        <f>G23-F23</f>
        <v>-405.09999999999127</v>
      </c>
      <c r="I23" s="92">
        <f>G23/F23*100</f>
        <v>99.358249292664311</v>
      </c>
    </row>
    <row r="24" spans="1:9" s="16" customFormat="1" ht="39" hidden="1" x14ac:dyDescent="0.3">
      <c r="A24" s="43">
        <v>16</v>
      </c>
      <c r="B24" s="60">
        <v>104</v>
      </c>
      <c r="C24" s="9" t="s">
        <v>237</v>
      </c>
      <c r="D24" s="2"/>
      <c r="E24" s="58" t="s">
        <v>381</v>
      </c>
      <c r="F24" s="58"/>
      <c r="G24" s="19">
        <f>G25</f>
        <v>62719.100000000006</v>
      </c>
    </row>
    <row r="25" spans="1:9" s="16" customFormat="1" ht="64.5" hidden="1" customHeight="1" x14ac:dyDescent="0.3">
      <c r="A25" s="43">
        <v>17</v>
      </c>
      <c r="B25" s="60">
        <v>104</v>
      </c>
      <c r="C25" s="9" t="s">
        <v>238</v>
      </c>
      <c r="D25" s="2"/>
      <c r="E25" s="58" t="s">
        <v>380</v>
      </c>
      <c r="F25" s="58"/>
      <c r="G25" s="19">
        <f>G26+G30</f>
        <v>62719.100000000006</v>
      </c>
    </row>
    <row r="26" spans="1:9" ht="27" hidden="1" customHeight="1" x14ac:dyDescent="0.3">
      <c r="A26" s="43">
        <v>18</v>
      </c>
      <c r="B26" s="34">
        <v>104</v>
      </c>
      <c r="C26" s="2" t="s">
        <v>303</v>
      </c>
      <c r="D26" s="2"/>
      <c r="E26" s="58" t="s">
        <v>100</v>
      </c>
      <c r="F26" s="58"/>
      <c r="G26" s="19">
        <f>G27+G28+G29</f>
        <v>36104.500000000007</v>
      </c>
    </row>
    <row r="27" spans="1:9" ht="26.25" hidden="1" customHeight="1" x14ac:dyDescent="0.25">
      <c r="A27" s="43">
        <v>19</v>
      </c>
      <c r="B27" s="35">
        <v>104</v>
      </c>
      <c r="C27" s="4" t="s">
        <v>303</v>
      </c>
      <c r="D27" s="4" t="s">
        <v>49</v>
      </c>
      <c r="E27" s="7" t="s">
        <v>73</v>
      </c>
      <c r="F27" s="7"/>
      <c r="G27" s="39">
        <f>33735.8+1559.9</f>
        <v>35295.700000000004</v>
      </c>
    </row>
    <row r="28" spans="1:9" ht="26" hidden="1" x14ac:dyDescent="0.25">
      <c r="A28" s="43">
        <v>20</v>
      </c>
      <c r="B28" s="35">
        <v>104</v>
      </c>
      <c r="C28" s="4" t="s">
        <v>303</v>
      </c>
      <c r="D28" s="4" t="s">
        <v>70</v>
      </c>
      <c r="E28" s="64" t="s">
        <v>69</v>
      </c>
      <c r="F28" s="64"/>
      <c r="G28" s="39">
        <f>530+128.8+100</f>
        <v>758.8</v>
      </c>
    </row>
    <row r="29" spans="1:9" ht="13" hidden="1" x14ac:dyDescent="0.25">
      <c r="A29" s="43">
        <v>21</v>
      </c>
      <c r="B29" s="35">
        <v>104</v>
      </c>
      <c r="C29" s="4" t="s">
        <v>303</v>
      </c>
      <c r="D29" s="4" t="s">
        <v>71</v>
      </c>
      <c r="E29" s="64" t="s">
        <v>72</v>
      </c>
      <c r="F29" s="64"/>
      <c r="G29" s="39">
        <v>50</v>
      </c>
    </row>
    <row r="30" spans="1:9" ht="13" hidden="1" x14ac:dyDescent="0.3">
      <c r="A30" s="43">
        <v>22</v>
      </c>
      <c r="B30" s="34">
        <v>104</v>
      </c>
      <c r="C30" s="9" t="s">
        <v>239</v>
      </c>
      <c r="D30" s="2"/>
      <c r="E30" s="58" t="s">
        <v>163</v>
      </c>
      <c r="F30" s="58"/>
      <c r="G30" s="19">
        <f>G31+G32</f>
        <v>26614.6</v>
      </c>
    </row>
    <row r="31" spans="1:9" ht="27" hidden="1" customHeight="1" x14ac:dyDescent="0.25">
      <c r="A31" s="43">
        <v>23</v>
      </c>
      <c r="B31" s="35">
        <v>104</v>
      </c>
      <c r="C31" s="4" t="s">
        <v>239</v>
      </c>
      <c r="D31" s="4" t="s">
        <v>49</v>
      </c>
      <c r="E31" s="7" t="s">
        <v>73</v>
      </c>
      <c r="F31" s="7"/>
      <c r="G31" s="39">
        <v>19491</v>
      </c>
    </row>
    <row r="32" spans="1:9" ht="26.25" hidden="1" customHeight="1" x14ac:dyDescent="0.25">
      <c r="A32" s="43">
        <v>24</v>
      </c>
      <c r="B32" s="35">
        <v>104</v>
      </c>
      <c r="C32" s="4" t="s">
        <v>239</v>
      </c>
      <c r="D32" s="4" t="s">
        <v>70</v>
      </c>
      <c r="E32" s="64" t="s">
        <v>69</v>
      </c>
      <c r="F32" s="64"/>
      <c r="G32" s="39">
        <f>6728.6+395</f>
        <v>7123.6</v>
      </c>
    </row>
    <row r="33" spans="1:9" ht="13" x14ac:dyDescent="0.3">
      <c r="A33" s="43">
        <v>25</v>
      </c>
      <c r="B33" s="34">
        <v>105</v>
      </c>
      <c r="C33" s="4"/>
      <c r="D33" s="4"/>
      <c r="E33" s="58" t="s">
        <v>328</v>
      </c>
      <c r="F33" s="87">
        <v>19.399999999999999</v>
      </c>
      <c r="G33" s="19">
        <f>G34</f>
        <v>35.6</v>
      </c>
      <c r="H33" s="54">
        <f>G33-F33</f>
        <v>16.200000000000003</v>
      </c>
      <c r="I33" s="92">
        <f>G33/F33*100</f>
        <v>183.50515463917526</v>
      </c>
    </row>
    <row r="34" spans="1:9" ht="13" hidden="1" x14ac:dyDescent="0.3">
      <c r="A34" s="43">
        <v>26</v>
      </c>
      <c r="B34" s="34">
        <v>105</v>
      </c>
      <c r="C34" s="2" t="s">
        <v>177</v>
      </c>
      <c r="D34" s="4"/>
      <c r="E34" s="58" t="s">
        <v>146</v>
      </c>
      <c r="F34" s="58"/>
      <c r="G34" s="19">
        <f>G35</f>
        <v>35.6</v>
      </c>
    </row>
    <row r="35" spans="1:9" ht="60" hidden="1" customHeight="1" x14ac:dyDescent="0.3">
      <c r="A35" s="43">
        <v>27</v>
      </c>
      <c r="B35" s="34">
        <v>105</v>
      </c>
      <c r="C35" s="2" t="s">
        <v>329</v>
      </c>
      <c r="D35" s="4"/>
      <c r="E35" s="58" t="s">
        <v>330</v>
      </c>
      <c r="F35" s="58"/>
      <c r="G35" s="19">
        <f>G36</f>
        <v>35.6</v>
      </c>
    </row>
    <row r="36" spans="1:9" ht="26.25" hidden="1" customHeight="1" x14ac:dyDescent="0.25">
      <c r="A36" s="43">
        <v>28</v>
      </c>
      <c r="B36" s="35">
        <v>105</v>
      </c>
      <c r="C36" s="4" t="s">
        <v>329</v>
      </c>
      <c r="D36" s="4" t="s">
        <v>70</v>
      </c>
      <c r="E36" s="64" t="s">
        <v>69</v>
      </c>
      <c r="F36" s="64"/>
      <c r="G36" s="45">
        <v>35.6</v>
      </c>
    </row>
    <row r="37" spans="1:9" ht="31.5" customHeight="1" x14ac:dyDescent="0.3">
      <c r="A37" s="43">
        <v>29</v>
      </c>
      <c r="B37" s="34">
        <v>106</v>
      </c>
      <c r="C37" s="2"/>
      <c r="D37" s="2"/>
      <c r="E37" s="58" t="s">
        <v>31</v>
      </c>
      <c r="F37" s="87">
        <v>15686.8</v>
      </c>
      <c r="G37" s="19">
        <f>G38+G42</f>
        <v>16199.099999999999</v>
      </c>
      <c r="H37" s="54">
        <f>G37-F37</f>
        <v>512.29999999999927</v>
      </c>
      <c r="I37" s="92">
        <f>G37/F37*100</f>
        <v>103.2658030955963</v>
      </c>
    </row>
    <row r="38" spans="1:9" ht="26" hidden="1" x14ac:dyDescent="0.3">
      <c r="A38" s="43">
        <v>30</v>
      </c>
      <c r="B38" s="34">
        <v>106</v>
      </c>
      <c r="C38" s="2" t="s">
        <v>240</v>
      </c>
      <c r="D38" s="2"/>
      <c r="E38" s="58" t="s">
        <v>382</v>
      </c>
      <c r="F38" s="58"/>
      <c r="G38" s="19">
        <f>G39</f>
        <v>12444.8</v>
      </c>
    </row>
    <row r="39" spans="1:9" ht="28.5" hidden="1" customHeight="1" x14ac:dyDescent="0.3">
      <c r="A39" s="43">
        <v>31</v>
      </c>
      <c r="B39" s="34">
        <v>106</v>
      </c>
      <c r="C39" s="2" t="s">
        <v>241</v>
      </c>
      <c r="D39" s="2"/>
      <c r="E39" s="58" t="s">
        <v>100</v>
      </c>
      <c r="F39" s="58"/>
      <c r="G39" s="19">
        <f>G40+G41</f>
        <v>12444.8</v>
      </c>
    </row>
    <row r="40" spans="1:9" ht="27" hidden="1" customHeight="1" x14ac:dyDescent="0.25">
      <c r="A40" s="43">
        <v>32</v>
      </c>
      <c r="B40" s="35">
        <v>106</v>
      </c>
      <c r="C40" s="38" t="s">
        <v>241</v>
      </c>
      <c r="D40" s="4" t="s">
        <v>49</v>
      </c>
      <c r="E40" s="7" t="s">
        <v>73</v>
      </c>
      <c r="F40" s="7"/>
      <c r="G40" s="39">
        <f>10798.4+27.6</f>
        <v>10826</v>
      </c>
    </row>
    <row r="41" spans="1:9" ht="28.5" hidden="1" customHeight="1" x14ac:dyDescent="0.25">
      <c r="A41" s="43">
        <v>33</v>
      </c>
      <c r="B41" s="35">
        <v>106</v>
      </c>
      <c r="C41" s="38" t="s">
        <v>241</v>
      </c>
      <c r="D41" s="4">
        <v>240</v>
      </c>
      <c r="E41" s="64" t="s">
        <v>69</v>
      </c>
      <c r="F41" s="64"/>
      <c r="G41" s="39">
        <v>1618.8</v>
      </c>
    </row>
    <row r="42" spans="1:9" ht="17.25" hidden="1" customHeight="1" x14ac:dyDescent="0.3">
      <c r="A42" s="43">
        <v>34</v>
      </c>
      <c r="B42" s="34">
        <v>106</v>
      </c>
      <c r="C42" s="2" t="s">
        <v>177</v>
      </c>
      <c r="D42" s="2"/>
      <c r="E42" s="58" t="s">
        <v>97</v>
      </c>
      <c r="F42" s="58"/>
      <c r="G42" s="19">
        <f>G43+G45</f>
        <v>3754.3</v>
      </c>
    </row>
    <row r="43" spans="1:9" ht="27" hidden="1" customHeight="1" x14ac:dyDescent="0.3">
      <c r="A43" s="43">
        <v>35</v>
      </c>
      <c r="B43" s="34">
        <v>106</v>
      </c>
      <c r="C43" s="2" t="s">
        <v>243</v>
      </c>
      <c r="D43" s="2"/>
      <c r="E43" s="58" t="s">
        <v>28</v>
      </c>
      <c r="F43" s="58"/>
      <c r="G43" s="19">
        <f>G44</f>
        <v>1030.3</v>
      </c>
    </row>
    <row r="44" spans="1:9" ht="24.75" hidden="1" customHeight="1" x14ac:dyDescent="0.25">
      <c r="A44" s="43">
        <v>36</v>
      </c>
      <c r="B44" s="35">
        <v>106</v>
      </c>
      <c r="C44" s="4" t="s">
        <v>243</v>
      </c>
      <c r="D44" s="4" t="s">
        <v>49</v>
      </c>
      <c r="E44" s="7" t="s">
        <v>73</v>
      </c>
      <c r="F44" s="7"/>
      <c r="G44" s="39">
        <v>1030.3</v>
      </c>
    </row>
    <row r="45" spans="1:9" ht="27.75" hidden="1" customHeight="1" x14ac:dyDescent="0.3">
      <c r="A45" s="43">
        <v>37</v>
      </c>
      <c r="B45" s="60">
        <v>106</v>
      </c>
      <c r="C45" s="37" t="s">
        <v>242</v>
      </c>
      <c r="D45" s="9"/>
      <c r="E45" s="58" t="s">
        <v>98</v>
      </c>
      <c r="F45" s="58"/>
      <c r="G45" s="19">
        <f>G46+G47</f>
        <v>2724</v>
      </c>
    </row>
    <row r="46" spans="1:9" ht="25.5" hidden="1" customHeight="1" x14ac:dyDescent="0.25">
      <c r="A46" s="43">
        <v>38</v>
      </c>
      <c r="B46" s="61">
        <v>106</v>
      </c>
      <c r="C46" s="38" t="s">
        <v>242</v>
      </c>
      <c r="D46" s="4" t="s">
        <v>49</v>
      </c>
      <c r="E46" s="7" t="s">
        <v>73</v>
      </c>
      <c r="F46" s="7"/>
      <c r="G46" s="39">
        <v>2305.6</v>
      </c>
    </row>
    <row r="47" spans="1:9" ht="27.75" hidden="1" customHeight="1" x14ac:dyDescent="0.25">
      <c r="A47" s="43">
        <v>39</v>
      </c>
      <c r="B47" s="61">
        <v>106</v>
      </c>
      <c r="C47" s="38" t="s">
        <v>242</v>
      </c>
      <c r="D47" s="4">
        <v>240</v>
      </c>
      <c r="E47" s="64" t="s">
        <v>69</v>
      </c>
      <c r="F47" s="64"/>
      <c r="G47" s="39">
        <v>418.4</v>
      </c>
    </row>
    <row r="48" spans="1:9" ht="14.25" customHeight="1" x14ac:dyDescent="0.3">
      <c r="A48" s="43">
        <v>40</v>
      </c>
      <c r="B48" s="60">
        <v>107</v>
      </c>
      <c r="C48" s="2"/>
      <c r="D48" s="2"/>
      <c r="E48" s="80" t="s">
        <v>479</v>
      </c>
      <c r="F48" s="88">
        <v>0</v>
      </c>
      <c r="G48" s="19">
        <f>G49</f>
        <v>4803</v>
      </c>
      <c r="H48" s="54">
        <f>G48-F48</f>
        <v>4803</v>
      </c>
      <c r="I48" s="92"/>
    </row>
    <row r="49" spans="1:9" ht="20.149999999999999" hidden="1" customHeight="1" x14ac:dyDescent="0.3">
      <c r="A49" s="43">
        <v>41</v>
      </c>
      <c r="B49" s="60">
        <v>107</v>
      </c>
      <c r="C49" s="9" t="s">
        <v>177</v>
      </c>
      <c r="D49" s="2"/>
      <c r="E49" s="80" t="s">
        <v>146</v>
      </c>
      <c r="F49" s="80"/>
      <c r="G49" s="19">
        <f>G50</f>
        <v>4803</v>
      </c>
    </row>
    <row r="50" spans="1:9" ht="27" hidden="1" customHeight="1" x14ac:dyDescent="0.3">
      <c r="A50" s="43">
        <v>42</v>
      </c>
      <c r="B50" s="60">
        <v>107</v>
      </c>
      <c r="C50" s="2" t="s">
        <v>480</v>
      </c>
      <c r="D50" s="2"/>
      <c r="E50" s="58" t="s">
        <v>481</v>
      </c>
      <c r="F50" s="58"/>
      <c r="G50" s="19">
        <f>G51</f>
        <v>4803</v>
      </c>
    </row>
    <row r="51" spans="1:9" ht="17.149999999999999" hidden="1" customHeight="1" x14ac:dyDescent="0.25">
      <c r="A51" s="43">
        <v>43</v>
      </c>
      <c r="B51" s="61">
        <v>107</v>
      </c>
      <c r="C51" s="4" t="s">
        <v>480</v>
      </c>
      <c r="D51" s="4" t="s">
        <v>482</v>
      </c>
      <c r="E51" s="64" t="s">
        <v>483</v>
      </c>
      <c r="F51" s="64"/>
      <c r="G51" s="39">
        <v>4803</v>
      </c>
    </row>
    <row r="52" spans="1:9" ht="12.75" customHeight="1" x14ac:dyDescent="0.3">
      <c r="A52" s="43">
        <v>44</v>
      </c>
      <c r="B52" s="34">
        <v>111</v>
      </c>
      <c r="C52" s="2"/>
      <c r="D52" s="2"/>
      <c r="E52" s="58" t="s">
        <v>5</v>
      </c>
      <c r="F52" s="87">
        <v>2317</v>
      </c>
      <c r="G52" s="19">
        <f>G53</f>
        <v>1580.1</v>
      </c>
      <c r="H52" s="54">
        <f>G52-F52</f>
        <v>-736.90000000000009</v>
      </c>
      <c r="I52" s="92">
        <f>G52/F52*100</f>
        <v>68.195943029779883</v>
      </c>
    </row>
    <row r="53" spans="1:9" ht="12.75" hidden="1" customHeight="1" x14ac:dyDescent="0.3">
      <c r="A53" s="43">
        <v>45</v>
      </c>
      <c r="B53" s="34">
        <v>111</v>
      </c>
      <c r="C53" s="2" t="s">
        <v>177</v>
      </c>
      <c r="D53" s="2"/>
      <c r="E53" s="58" t="s">
        <v>146</v>
      </c>
      <c r="F53" s="58"/>
      <c r="G53" s="19">
        <f>G54</f>
        <v>1580.1</v>
      </c>
    </row>
    <row r="54" spans="1:9" ht="12.75" hidden="1" customHeight="1" x14ac:dyDescent="0.3">
      <c r="A54" s="43">
        <v>46</v>
      </c>
      <c r="B54" s="34">
        <v>111</v>
      </c>
      <c r="C54" s="2" t="s">
        <v>244</v>
      </c>
      <c r="D54" s="2"/>
      <c r="E54" s="58" t="s">
        <v>6</v>
      </c>
      <c r="F54" s="58"/>
      <c r="G54" s="19">
        <f>G55</f>
        <v>1580.1</v>
      </c>
    </row>
    <row r="55" spans="1:9" ht="12.75" hidden="1" customHeight="1" x14ac:dyDescent="0.25">
      <c r="A55" s="43">
        <v>47</v>
      </c>
      <c r="B55" s="35">
        <v>111</v>
      </c>
      <c r="C55" s="4" t="s">
        <v>244</v>
      </c>
      <c r="D55" s="4" t="s">
        <v>50</v>
      </c>
      <c r="E55" s="64" t="s">
        <v>51</v>
      </c>
      <c r="F55" s="64"/>
      <c r="G55" s="39">
        <f>1545.1+35</f>
        <v>1580.1</v>
      </c>
    </row>
    <row r="56" spans="1:9" ht="12.75" customHeight="1" x14ac:dyDescent="0.3">
      <c r="A56" s="43">
        <v>48</v>
      </c>
      <c r="B56" s="34">
        <v>113</v>
      </c>
      <c r="C56" s="2"/>
      <c r="D56" s="2"/>
      <c r="E56" s="58" t="s">
        <v>25</v>
      </c>
      <c r="F56" s="87">
        <v>52082.1</v>
      </c>
      <c r="G56" s="19">
        <f>G57+G64+G84+G60+G70+G75</f>
        <v>33323.1</v>
      </c>
      <c r="H56" s="54">
        <f>G56-F56</f>
        <v>-18759</v>
      </c>
      <c r="I56" s="92">
        <f>G56/F56*100</f>
        <v>63.98186709061271</v>
      </c>
    </row>
    <row r="57" spans="1:9" ht="29.25" hidden="1" customHeight="1" x14ac:dyDescent="0.3">
      <c r="A57" s="43">
        <v>49</v>
      </c>
      <c r="B57" s="34">
        <v>113</v>
      </c>
      <c r="C57" s="2" t="s">
        <v>240</v>
      </c>
      <c r="D57" s="2"/>
      <c r="E57" s="58" t="s">
        <v>382</v>
      </c>
      <c r="F57" s="58"/>
      <c r="G57" s="19">
        <f>G58</f>
        <v>1000</v>
      </c>
    </row>
    <row r="58" spans="1:9" ht="30.75" hidden="1" customHeight="1" x14ac:dyDescent="0.3">
      <c r="A58" s="43">
        <v>50</v>
      </c>
      <c r="B58" s="34">
        <v>113</v>
      </c>
      <c r="C58" s="2" t="s">
        <v>245</v>
      </c>
      <c r="D58" s="2"/>
      <c r="E58" s="65" t="s">
        <v>400</v>
      </c>
      <c r="F58" s="65"/>
      <c r="G58" s="19">
        <f>G59</f>
        <v>1000</v>
      </c>
    </row>
    <row r="59" spans="1:9" s="15" customFormat="1" ht="13.5" hidden="1" customHeight="1" x14ac:dyDescent="0.25">
      <c r="A59" s="43">
        <v>51</v>
      </c>
      <c r="B59" s="35">
        <v>113</v>
      </c>
      <c r="C59" s="4" t="s">
        <v>245</v>
      </c>
      <c r="D59" s="33" t="s">
        <v>52</v>
      </c>
      <c r="E59" s="64" t="s">
        <v>53</v>
      </c>
      <c r="F59" s="64"/>
      <c r="G59" s="39">
        <v>1000</v>
      </c>
    </row>
    <row r="60" spans="1:9" ht="39.75" hidden="1" customHeight="1" x14ac:dyDescent="0.3">
      <c r="A60" s="43">
        <v>52</v>
      </c>
      <c r="B60" s="60">
        <v>113</v>
      </c>
      <c r="C60" s="9" t="s">
        <v>246</v>
      </c>
      <c r="D60" s="9"/>
      <c r="E60" s="58" t="s">
        <v>383</v>
      </c>
      <c r="F60" s="58"/>
      <c r="G60" s="19">
        <f>G61</f>
        <v>8080.3</v>
      </c>
    </row>
    <row r="61" spans="1:9" ht="28.5" hidden="1" customHeight="1" x14ac:dyDescent="0.3">
      <c r="A61" s="43">
        <v>53</v>
      </c>
      <c r="B61" s="34">
        <v>113</v>
      </c>
      <c r="C61" s="2" t="s">
        <v>307</v>
      </c>
      <c r="D61" s="2"/>
      <c r="E61" s="58" t="s">
        <v>100</v>
      </c>
      <c r="F61" s="58"/>
      <c r="G61" s="19">
        <f>G62+G63</f>
        <v>8080.3</v>
      </c>
    </row>
    <row r="62" spans="1:9" ht="23.5" hidden="1" customHeight="1" x14ac:dyDescent="0.25">
      <c r="A62" s="43">
        <v>54</v>
      </c>
      <c r="B62" s="35">
        <v>113</v>
      </c>
      <c r="C62" s="38" t="s">
        <v>307</v>
      </c>
      <c r="D62" s="4" t="s">
        <v>49</v>
      </c>
      <c r="E62" s="64" t="s">
        <v>73</v>
      </c>
      <c r="F62" s="64"/>
      <c r="G62" s="39">
        <v>7780.6</v>
      </c>
    </row>
    <row r="63" spans="1:9" ht="28.5" hidden="1" customHeight="1" x14ac:dyDescent="0.25">
      <c r="A63" s="43">
        <v>55</v>
      </c>
      <c r="B63" s="35">
        <v>113</v>
      </c>
      <c r="C63" s="38" t="s">
        <v>307</v>
      </c>
      <c r="D63" s="4">
        <v>240</v>
      </c>
      <c r="E63" s="64" t="s">
        <v>69</v>
      </c>
      <c r="F63" s="64"/>
      <c r="G63" s="39">
        <v>299.7</v>
      </c>
    </row>
    <row r="64" spans="1:9" s="16" customFormat="1" ht="39" hidden="1" x14ac:dyDescent="0.3">
      <c r="A64" s="43">
        <v>56</v>
      </c>
      <c r="B64" s="34">
        <v>113</v>
      </c>
      <c r="C64" s="9" t="s">
        <v>237</v>
      </c>
      <c r="D64" s="2"/>
      <c r="E64" s="58" t="s">
        <v>381</v>
      </c>
      <c r="F64" s="58"/>
      <c r="G64" s="19">
        <f>G65</f>
        <v>22800.3</v>
      </c>
    </row>
    <row r="65" spans="1:7" s="16" customFormat="1" ht="52" hidden="1" x14ac:dyDescent="0.3">
      <c r="A65" s="43">
        <v>57</v>
      </c>
      <c r="B65" s="34">
        <v>113</v>
      </c>
      <c r="C65" s="9" t="s">
        <v>238</v>
      </c>
      <c r="D65" s="2"/>
      <c r="E65" s="58" t="s">
        <v>380</v>
      </c>
      <c r="F65" s="58"/>
      <c r="G65" s="19">
        <f>G66</f>
        <v>22800.3</v>
      </c>
    </row>
    <row r="66" spans="1:7" s="16" customFormat="1" ht="15.75" hidden="1" customHeight="1" x14ac:dyDescent="0.3">
      <c r="A66" s="43">
        <v>58</v>
      </c>
      <c r="B66" s="34">
        <v>113</v>
      </c>
      <c r="C66" s="9" t="s">
        <v>247</v>
      </c>
      <c r="D66" s="2"/>
      <c r="E66" s="58" t="s">
        <v>170</v>
      </c>
      <c r="F66" s="58"/>
      <c r="G66" s="19">
        <f>G67+G68+G69</f>
        <v>22800.3</v>
      </c>
    </row>
    <row r="67" spans="1:7" s="15" customFormat="1" ht="15" hidden="1" customHeight="1" x14ac:dyDescent="0.25">
      <c r="A67" s="43">
        <v>59</v>
      </c>
      <c r="B67" s="35">
        <v>113</v>
      </c>
      <c r="C67" s="4" t="s">
        <v>247</v>
      </c>
      <c r="D67" s="4" t="s">
        <v>43</v>
      </c>
      <c r="E67" s="64" t="s">
        <v>44</v>
      </c>
      <c r="F67" s="64"/>
      <c r="G67" s="39">
        <v>12533</v>
      </c>
    </row>
    <row r="68" spans="1:7" ht="26" hidden="1" x14ac:dyDescent="0.25">
      <c r="A68" s="43">
        <v>60</v>
      </c>
      <c r="B68" s="35">
        <v>113</v>
      </c>
      <c r="C68" s="4" t="s">
        <v>247</v>
      </c>
      <c r="D68" s="4">
        <v>240</v>
      </c>
      <c r="E68" s="64" t="s">
        <v>69</v>
      </c>
      <c r="F68" s="64"/>
      <c r="G68" s="39">
        <f>9638.3+529</f>
        <v>10167.299999999999</v>
      </c>
    </row>
    <row r="69" spans="1:7" ht="12.75" hidden="1" customHeight="1" x14ac:dyDescent="0.25">
      <c r="A69" s="43">
        <v>61</v>
      </c>
      <c r="B69" s="35">
        <v>113</v>
      </c>
      <c r="C69" s="4" t="s">
        <v>247</v>
      </c>
      <c r="D69" s="4" t="s">
        <v>71</v>
      </c>
      <c r="E69" s="64" t="s">
        <v>72</v>
      </c>
      <c r="F69" s="64"/>
      <c r="G69" s="39">
        <v>100</v>
      </c>
    </row>
    <row r="70" spans="1:7" s="16" customFormat="1" ht="54" hidden="1" customHeight="1" x14ac:dyDescent="0.3">
      <c r="A70" s="43">
        <v>62</v>
      </c>
      <c r="B70" s="34">
        <v>113</v>
      </c>
      <c r="C70" s="2" t="s">
        <v>248</v>
      </c>
      <c r="D70" s="2"/>
      <c r="E70" s="58" t="s">
        <v>384</v>
      </c>
      <c r="F70" s="58"/>
      <c r="G70" s="19">
        <f>G71+G73</f>
        <v>466</v>
      </c>
    </row>
    <row r="71" spans="1:7" ht="27.75" hidden="1" customHeight="1" x14ac:dyDescent="0.3">
      <c r="A71" s="43">
        <v>63</v>
      </c>
      <c r="B71" s="34">
        <v>113</v>
      </c>
      <c r="C71" s="2" t="s">
        <v>311</v>
      </c>
      <c r="D71" s="2"/>
      <c r="E71" s="65" t="s">
        <v>343</v>
      </c>
      <c r="F71" s="65"/>
      <c r="G71" s="19">
        <f>G72</f>
        <v>200</v>
      </c>
    </row>
    <row r="72" spans="1:7" ht="28.5" hidden="1" customHeight="1" x14ac:dyDescent="0.25">
      <c r="A72" s="43">
        <v>64</v>
      </c>
      <c r="B72" s="35">
        <v>113</v>
      </c>
      <c r="C72" s="4" t="s">
        <v>311</v>
      </c>
      <c r="D72" s="4" t="s">
        <v>70</v>
      </c>
      <c r="E72" s="64" t="s">
        <v>69</v>
      </c>
      <c r="F72" s="64"/>
      <c r="G72" s="39">
        <v>200</v>
      </c>
    </row>
    <row r="73" spans="1:7" ht="53.25" hidden="1" customHeight="1" x14ac:dyDescent="0.3">
      <c r="A73" s="43">
        <v>65</v>
      </c>
      <c r="B73" s="34">
        <v>113</v>
      </c>
      <c r="C73" s="21" t="s">
        <v>175</v>
      </c>
      <c r="D73" s="2"/>
      <c r="E73" s="58" t="s">
        <v>85</v>
      </c>
      <c r="F73" s="58"/>
      <c r="G73" s="19">
        <f>G74</f>
        <v>266</v>
      </c>
    </row>
    <row r="74" spans="1:7" ht="26" hidden="1" x14ac:dyDescent="0.25">
      <c r="A74" s="43">
        <v>66</v>
      </c>
      <c r="B74" s="35">
        <v>113</v>
      </c>
      <c r="C74" s="4" t="s">
        <v>175</v>
      </c>
      <c r="D74" s="4">
        <v>240</v>
      </c>
      <c r="E74" s="64" t="s">
        <v>69</v>
      </c>
      <c r="F74" s="64"/>
      <c r="G74" s="45">
        <v>266</v>
      </c>
    </row>
    <row r="75" spans="1:7" ht="52" hidden="1" x14ac:dyDescent="0.3">
      <c r="A75" s="43">
        <v>67</v>
      </c>
      <c r="B75" s="34">
        <v>113</v>
      </c>
      <c r="C75" s="21" t="s">
        <v>249</v>
      </c>
      <c r="D75" s="2"/>
      <c r="E75" s="58" t="s">
        <v>385</v>
      </c>
      <c r="F75" s="58"/>
      <c r="G75" s="19">
        <f>G76+G79</f>
        <v>365</v>
      </c>
    </row>
    <row r="76" spans="1:7" ht="26" hidden="1" x14ac:dyDescent="0.3">
      <c r="A76" s="43">
        <v>68</v>
      </c>
      <c r="B76" s="34">
        <v>113</v>
      </c>
      <c r="C76" s="21" t="s">
        <v>250</v>
      </c>
      <c r="D76" s="2"/>
      <c r="E76" s="58" t="s">
        <v>137</v>
      </c>
      <c r="F76" s="58"/>
      <c r="G76" s="19">
        <f>G77</f>
        <v>350</v>
      </c>
    </row>
    <row r="77" spans="1:7" ht="40.5" hidden="1" customHeight="1" x14ac:dyDescent="0.3">
      <c r="A77" s="43">
        <v>69</v>
      </c>
      <c r="B77" s="34">
        <v>113</v>
      </c>
      <c r="C77" s="21" t="s">
        <v>203</v>
      </c>
      <c r="D77" s="2"/>
      <c r="E77" s="58" t="s">
        <v>168</v>
      </c>
      <c r="F77" s="58"/>
      <c r="G77" s="19">
        <f>G78</f>
        <v>350</v>
      </c>
    </row>
    <row r="78" spans="1:7" ht="26" hidden="1" x14ac:dyDescent="0.25">
      <c r="A78" s="43">
        <v>70</v>
      </c>
      <c r="B78" s="35">
        <v>113</v>
      </c>
      <c r="C78" s="33" t="s">
        <v>203</v>
      </c>
      <c r="D78" s="4">
        <v>240</v>
      </c>
      <c r="E78" s="64" t="s">
        <v>69</v>
      </c>
      <c r="F78" s="64"/>
      <c r="G78" s="39">
        <v>350</v>
      </c>
    </row>
    <row r="79" spans="1:7" s="16" customFormat="1" ht="26" hidden="1" x14ac:dyDescent="0.3">
      <c r="A79" s="43">
        <v>71</v>
      </c>
      <c r="B79" s="34">
        <v>113</v>
      </c>
      <c r="C79" s="21" t="s">
        <v>251</v>
      </c>
      <c r="D79" s="2"/>
      <c r="E79" s="58" t="s">
        <v>139</v>
      </c>
      <c r="F79" s="58"/>
      <c r="G79" s="19">
        <f>G80+G82</f>
        <v>15</v>
      </c>
    </row>
    <row r="80" spans="1:7" s="16" customFormat="1" ht="26" hidden="1" x14ac:dyDescent="0.3">
      <c r="A80" s="43">
        <v>72</v>
      </c>
      <c r="B80" s="34">
        <v>113</v>
      </c>
      <c r="C80" s="21" t="s">
        <v>252</v>
      </c>
      <c r="D80" s="2"/>
      <c r="E80" s="58" t="s">
        <v>138</v>
      </c>
      <c r="F80" s="58"/>
      <c r="G80" s="19">
        <f>G81</f>
        <v>10</v>
      </c>
    </row>
    <row r="81" spans="1:9" ht="26" hidden="1" x14ac:dyDescent="0.25">
      <c r="A81" s="43">
        <v>73</v>
      </c>
      <c r="B81" s="35">
        <v>113</v>
      </c>
      <c r="C81" s="33" t="s">
        <v>252</v>
      </c>
      <c r="D81" s="4">
        <v>240</v>
      </c>
      <c r="E81" s="64" t="s">
        <v>69</v>
      </c>
      <c r="F81" s="64"/>
      <c r="G81" s="39">
        <v>10</v>
      </c>
    </row>
    <row r="82" spans="1:9" s="16" customFormat="1" ht="26" hidden="1" x14ac:dyDescent="0.3">
      <c r="A82" s="43">
        <v>74</v>
      </c>
      <c r="B82" s="34">
        <v>113</v>
      </c>
      <c r="C82" s="21" t="s">
        <v>253</v>
      </c>
      <c r="D82" s="2"/>
      <c r="E82" s="58" t="s">
        <v>140</v>
      </c>
      <c r="F82" s="58"/>
      <c r="G82" s="19">
        <f>G83</f>
        <v>5</v>
      </c>
    </row>
    <row r="83" spans="1:9" ht="26" hidden="1" x14ac:dyDescent="0.25">
      <c r="A83" s="43">
        <v>75</v>
      </c>
      <c r="B83" s="35">
        <v>113</v>
      </c>
      <c r="C83" s="33" t="s">
        <v>253</v>
      </c>
      <c r="D83" s="4">
        <v>240</v>
      </c>
      <c r="E83" s="64" t="s">
        <v>69</v>
      </c>
      <c r="F83" s="64"/>
      <c r="G83" s="39">
        <v>5</v>
      </c>
    </row>
    <row r="84" spans="1:9" s="16" customFormat="1" ht="18.75" hidden="1" customHeight="1" x14ac:dyDescent="0.3">
      <c r="A84" s="43">
        <v>76</v>
      </c>
      <c r="B84" s="34">
        <v>113</v>
      </c>
      <c r="C84" s="2" t="s">
        <v>177</v>
      </c>
      <c r="D84" s="2"/>
      <c r="E84" s="58" t="s">
        <v>97</v>
      </c>
      <c r="F84" s="58"/>
      <c r="G84" s="19">
        <f>G85+G87+G89+G91</f>
        <v>611.5</v>
      </c>
    </row>
    <row r="85" spans="1:9" s="16" customFormat="1" ht="39" hidden="1" x14ac:dyDescent="0.3">
      <c r="A85" s="43">
        <v>77</v>
      </c>
      <c r="B85" s="34">
        <v>113</v>
      </c>
      <c r="C85" s="2" t="s">
        <v>254</v>
      </c>
      <c r="D85" s="2"/>
      <c r="E85" s="58" t="s">
        <v>171</v>
      </c>
      <c r="F85" s="58"/>
      <c r="G85" s="19">
        <f>G86</f>
        <v>120</v>
      </c>
    </row>
    <row r="86" spans="1:9" s="15" customFormat="1" ht="26" hidden="1" x14ac:dyDescent="0.25">
      <c r="A86" s="43">
        <v>78</v>
      </c>
      <c r="B86" s="35">
        <v>113</v>
      </c>
      <c r="C86" s="4" t="s">
        <v>254</v>
      </c>
      <c r="D86" s="4" t="s">
        <v>49</v>
      </c>
      <c r="E86" s="64" t="s">
        <v>495</v>
      </c>
      <c r="F86" s="64"/>
      <c r="G86" s="39">
        <v>120</v>
      </c>
    </row>
    <row r="87" spans="1:9" s="16" customFormat="1" ht="66.75" hidden="1" customHeight="1" x14ac:dyDescent="0.3">
      <c r="A87" s="43">
        <v>79</v>
      </c>
      <c r="B87" s="34">
        <v>113</v>
      </c>
      <c r="C87" s="2" t="s">
        <v>178</v>
      </c>
      <c r="D87" s="2"/>
      <c r="E87" s="58" t="s">
        <v>65</v>
      </c>
      <c r="F87" s="58"/>
      <c r="G87" s="19">
        <f>G88</f>
        <v>0.2</v>
      </c>
    </row>
    <row r="88" spans="1:9" ht="26" hidden="1" x14ac:dyDescent="0.25">
      <c r="A88" s="43">
        <v>80</v>
      </c>
      <c r="B88" s="35">
        <v>113</v>
      </c>
      <c r="C88" s="4" t="s">
        <v>178</v>
      </c>
      <c r="D88" s="4">
        <v>240</v>
      </c>
      <c r="E88" s="64" t="s">
        <v>69</v>
      </c>
      <c r="F88" s="64"/>
      <c r="G88" s="45">
        <v>0.2</v>
      </c>
    </row>
    <row r="89" spans="1:9" s="16" customFormat="1" ht="25.5" hidden="1" customHeight="1" x14ac:dyDescent="0.3">
      <c r="A89" s="43">
        <v>81</v>
      </c>
      <c r="B89" s="34">
        <v>113</v>
      </c>
      <c r="C89" s="2" t="s">
        <v>179</v>
      </c>
      <c r="D89" s="2"/>
      <c r="E89" s="58" t="s">
        <v>66</v>
      </c>
      <c r="F89" s="58"/>
      <c r="G89" s="19">
        <f>G90</f>
        <v>115.2</v>
      </c>
    </row>
    <row r="90" spans="1:9" ht="29.25" hidden="1" customHeight="1" x14ac:dyDescent="0.25">
      <c r="A90" s="43">
        <v>82</v>
      </c>
      <c r="B90" s="35">
        <v>113</v>
      </c>
      <c r="C90" s="4" t="s">
        <v>179</v>
      </c>
      <c r="D90" s="4">
        <v>240</v>
      </c>
      <c r="E90" s="64" t="s">
        <v>69</v>
      </c>
      <c r="F90" s="64"/>
      <c r="G90" s="45">
        <v>115.2</v>
      </c>
    </row>
    <row r="91" spans="1:9" ht="51.75" hidden="1" customHeight="1" x14ac:dyDescent="0.3">
      <c r="A91" s="43">
        <v>83</v>
      </c>
      <c r="B91" s="34">
        <v>113</v>
      </c>
      <c r="C91" s="2" t="s">
        <v>464</v>
      </c>
      <c r="D91" s="2"/>
      <c r="E91" s="78" t="s">
        <v>463</v>
      </c>
      <c r="F91" s="78"/>
      <c r="G91" s="19">
        <f>G92</f>
        <v>376.1</v>
      </c>
    </row>
    <row r="92" spans="1:9" ht="29.25" hidden="1" customHeight="1" x14ac:dyDescent="0.25">
      <c r="A92" s="43">
        <v>84</v>
      </c>
      <c r="B92" s="35">
        <v>113</v>
      </c>
      <c r="C92" s="4" t="s">
        <v>464</v>
      </c>
      <c r="D92" s="4" t="s">
        <v>70</v>
      </c>
      <c r="E92" s="64" t="s">
        <v>69</v>
      </c>
      <c r="F92" s="64"/>
      <c r="G92" s="45">
        <v>376.1</v>
      </c>
    </row>
    <row r="93" spans="1:9" ht="15.75" customHeight="1" x14ac:dyDescent="0.3">
      <c r="A93" s="43">
        <v>85</v>
      </c>
      <c r="B93" s="34">
        <v>200</v>
      </c>
      <c r="C93" s="21"/>
      <c r="D93" s="2"/>
      <c r="E93" s="63" t="s">
        <v>7</v>
      </c>
      <c r="F93" s="86">
        <v>1186.3</v>
      </c>
      <c r="G93" s="19">
        <f>G94</f>
        <v>1527.9</v>
      </c>
      <c r="H93" s="54">
        <f>G93-F93</f>
        <v>341.60000000000014</v>
      </c>
      <c r="I93" s="92">
        <f>G93/F93*100</f>
        <v>128.79541431341147</v>
      </c>
    </row>
    <row r="94" spans="1:9" ht="12.75" customHeight="1" x14ac:dyDescent="0.3">
      <c r="A94" s="43">
        <v>86</v>
      </c>
      <c r="B94" s="34">
        <v>203</v>
      </c>
      <c r="C94" s="2"/>
      <c r="D94" s="2"/>
      <c r="E94" s="58" t="s">
        <v>8</v>
      </c>
      <c r="F94" s="87">
        <v>1186.3</v>
      </c>
      <c r="G94" s="19">
        <f>G95</f>
        <v>1527.9</v>
      </c>
      <c r="H94" s="54">
        <f>G94-F94</f>
        <v>341.60000000000014</v>
      </c>
      <c r="I94" s="92">
        <f>G94/F94*100</f>
        <v>128.79541431341147</v>
      </c>
    </row>
    <row r="95" spans="1:9" ht="22.5" hidden="1" customHeight="1" x14ac:dyDescent="0.3">
      <c r="A95" s="43">
        <v>87</v>
      </c>
      <c r="B95" s="34">
        <v>203</v>
      </c>
      <c r="C95" s="2" t="s">
        <v>177</v>
      </c>
      <c r="D95" s="2"/>
      <c r="E95" s="58" t="s">
        <v>97</v>
      </c>
      <c r="F95" s="58"/>
      <c r="G95" s="19">
        <f>G96</f>
        <v>1527.9</v>
      </c>
    </row>
    <row r="96" spans="1:9" ht="28.5" hidden="1" customHeight="1" x14ac:dyDescent="0.3">
      <c r="A96" s="43">
        <v>88</v>
      </c>
      <c r="B96" s="34">
        <v>203</v>
      </c>
      <c r="C96" s="2" t="s">
        <v>176</v>
      </c>
      <c r="D96" s="2"/>
      <c r="E96" s="58" t="s">
        <v>42</v>
      </c>
      <c r="F96" s="58"/>
      <c r="G96" s="19">
        <f>G97+G98</f>
        <v>1527.9</v>
      </c>
    </row>
    <row r="97" spans="1:9" ht="25.5" hidden="1" customHeight="1" x14ac:dyDescent="0.25">
      <c r="A97" s="43">
        <v>89</v>
      </c>
      <c r="B97" s="35">
        <v>203</v>
      </c>
      <c r="C97" s="4" t="s">
        <v>176</v>
      </c>
      <c r="D97" s="4" t="s">
        <v>49</v>
      </c>
      <c r="E97" s="64" t="s">
        <v>73</v>
      </c>
      <c r="F97" s="64"/>
      <c r="G97" s="45">
        <v>1370</v>
      </c>
    </row>
    <row r="98" spans="1:9" ht="25.5" hidden="1" customHeight="1" x14ac:dyDescent="0.25">
      <c r="A98" s="43">
        <v>90</v>
      </c>
      <c r="B98" s="35">
        <v>203</v>
      </c>
      <c r="C98" s="4" t="s">
        <v>176</v>
      </c>
      <c r="D98" s="4" t="s">
        <v>70</v>
      </c>
      <c r="E98" s="64" t="s">
        <v>69</v>
      </c>
      <c r="F98" s="64"/>
      <c r="G98" s="45">
        <v>157.9</v>
      </c>
    </row>
    <row r="99" spans="1:9" ht="30" customHeight="1" x14ac:dyDescent="0.3">
      <c r="A99" s="43">
        <v>91</v>
      </c>
      <c r="B99" s="34">
        <v>300</v>
      </c>
      <c r="C99" s="2"/>
      <c r="D99" s="2"/>
      <c r="E99" s="63" t="s">
        <v>9</v>
      </c>
      <c r="F99" s="86">
        <v>10682</v>
      </c>
      <c r="G99" s="19">
        <f>G100+G105+G131</f>
        <v>11043</v>
      </c>
      <c r="H99" s="54">
        <f>G99-F99</f>
        <v>361</v>
      </c>
      <c r="I99" s="92">
        <f>G99/F99*100</f>
        <v>103.37951694439245</v>
      </c>
    </row>
    <row r="100" spans="1:9" ht="16.5" customHeight="1" x14ac:dyDescent="0.3">
      <c r="A100" s="43">
        <v>92</v>
      </c>
      <c r="B100" s="34">
        <v>309</v>
      </c>
      <c r="C100" s="2"/>
      <c r="D100" s="2"/>
      <c r="E100" s="5" t="s">
        <v>471</v>
      </c>
      <c r="F100" s="87">
        <v>8020</v>
      </c>
      <c r="G100" s="19">
        <f>G101</f>
        <v>56</v>
      </c>
      <c r="H100" s="54">
        <f>G100-F100</f>
        <v>-7964</v>
      </c>
      <c r="I100" s="92">
        <f>G100/F100*100</f>
        <v>0.69825436408977559</v>
      </c>
    </row>
    <row r="101" spans="1:9" ht="39.75" hidden="1" customHeight="1" x14ac:dyDescent="0.3">
      <c r="A101" s="43">
        <v>93</v>
      </c>
      <c r="B101" s="34">
        <v>309</v>
      </c>
      <c r="C101" s="2" t="s">
        <v>209</v>
      </c>
      <c r="D101" s="2"/>
      <c r="E101" s="58" t="s">
        <v>386</v>
      </c>
      <c r="F101" s="58"/>
      <c r="G101" s="19">
        <f>G102</f>
        <v>56</v>
      </c>
    </row>
    <row r="102" spans="1:9" ht="39" hidden="1" x14ac:dyDescent="0.3">
      <c r="A102" s="43">
        <v>94</v>
      </c>
      <c r="B102" s="34">
        <v>309</v>
      </c>
      <c r="C102" s="2" t="s">
        <v>207</v>
      </c>
      <c r="D102" s="2"/>
      <c r="E102" s="58" t="s">
        <v>149</v>
      </c>
      <c r="F102" s="58"/>
      <c r="G102" s="19">
        <f>G103</f>
        <v>56</v>
      </c>
    </row>
    <row r="103" spans="1:9" ht="52" hidden="1" x14ac:dyDescent="0.3">
      <c r="A103" s="43">
        <v>95</v>
      </c>
      <c r="B103" s="34">
        <v>309</v>
      </c>
      <c r="C103" s="2" t="s">
        <v>208</v>
      </c>
      <c r="D103" s="2"/>
      <c r="E103" s="58" t="s">
        <v>150</v>
      </c>
      <c r="F103" s="58"/>
      <c r="G103" s="19">
        <f>G104</f>
        <v>56</v>
      </c>
    </row>
    <row r="104" spans="1:9" ht="26" hidden="1" x14ac:dyDescent="0.25">
      <c r="A104" s="43">
        <v>96</v>
      </c>
      <c r="B104" s="35">
        <v>309</v>
      </c>
      <c r="C104" s="4" t="s">
        <v>208</v>
      </c>
      <c r="D104" s="4">
        <v>240</v>
      </c>
      <c r="E104" s="64" t="s">
        <v>69</v>
      </c>
      <c r="F104" s="64"/>
      <c r="G104" s="39">
        <v>56</v>
      </c>
    </row>
    <row r="105" spans="1:9" ht="27.65" customHeight="1" x14ac:dyDescent="0.3">
      <c r="A105" s="43">
        <v>97</v>
      </c>
      <c r="B105" s="34">
        <v>310</v>
      </c>
      <c r="C105" s="2"/>
      <c r="D105" s="2"/>
      <c r="E105" s="65" t="s">
        <v>476</v>
      </c>
      <c r="F105" s="89">
        <v>2193</v>
      </c>
      <c r="G105" s="19">
        <f>G106</f>
        <v>10626</v>
      </c>
      <c r="H105" s="54">
        <f>G105-F105</f>
        <v>8433</v>
      </c>
      <c r="I105" s="92">
        <f>G105/F105*100</f>
        <v>484.54172366621071</v>
      </c>
    </row>
    <row r="106" spans="1:9" ht="39" hidden="1" x14ac:dyDescent="0.3">
      <c r="A106" s="43">
        <v>98</v>
      </c>
      <c r="B106" s="34">
        <v>310</v>
      </c>
      <c r="C106" s="2" t="s">
        <v>209</v>
      </c>
      <c r="D106" s="2"/>
      <c r="E106" s="58" t="s">
        <v>386</v>
      </c>
      <c r="F106" s="58"/>
      <c r="G106" s="19">
        <f>G116+G107+G127</f>
        <v>10626</v>
      </c>
    </row>
    <row r="107" spans="1:9" ht="39" hidden="1" x14ac:dyDescent="0.3">
      <c r="A107" s="43">
        <v>99</v>
      </c>
      <c r="B107" s="34">
        <v>310</v>
      </c>
      <c r="C107" s="2" t="s">
        <v>207</v>
      </c>
      <c r="D107" s="2"/>
      <c r="E107" s="58" t="s">
        <v>149</v>
      </c>
      <c r="F107" s="58"/>
      <c r="G107" s="19">
        <f>G108+G110+G112+G114</f>
        <v>923.7</v>
      </c>
    </row>
    <row r="108" spans="1:9" ht="26" hidden="1" x14ac:dyDescent="0.3">
      <c r="A108" s="43">
        <v>100</v>
      </c>
      <c r="B108" s="34">
        <v>310</v>
      </c>
      <c r="C108" s="21" t="s">
        <v>206</v>
      </c>
      <c r="D108" s="21"/>
      <c r="E108" s="65" t="s">
        <v>164</v>
      </c>
      <c r="F108" s="65"/>
      <c r="G108" s="19">
        <f>G109</f>
        <v>673.7</v>
      </c>
    </row>
    <row r="109" spans="1:9" ht="26" hidden="1" x14ac:dyDescent="0.25">
      <c r="A109" s="43">
        <v>101</v>
      </c>
      <c r="B109" s="35">
        <v>310</v>
      </c>
      <c r="C109" s="33" t="s">
        <v>206</v>
      </c>
      <c r="D109" s="4">
        <v>240</v>
      </c>
      <c r="E109" s="64" t="s">
        <v>69</v>
      </c>
      <c r="F109" s="64"/>
      <c r="G109" s="39">
        <v>673.7</v>
      </c>
    </row>
    <row r="110" spans="1:9" ht="26" hidden="1" x14ac:dyDescent="0.3">
      <c r="A110" s="43">
        <v>102</v>
      </c>
      <c r="B110" s="34">
        <v>310</v>
      </c>
      <c r="C110" s="2" t="s">
        <v>472</v>
      </c>
      <c r="D110" s="2"/>
      <c r="E110" s="65" t="s">
        <v>500</v>
      </c>
      <c r="F110" s="65"/>
      <c r="G110" s="19">
        <f>G111</f>
        <v>132</v>
      </c>
    </row>
    <row r="111" spans="1:9" ht="26" hidden="1" x14ac:dyDescent="0.25">
      <c r="A111" s="43">
        <v>103</v>
      </c>
      <c r="B111" s="35">
        <v>310</v>
      </c>
      <c r="C111" s="4" t="s">
        <v>472</v>
      </c>
      <c r="D111" s="4" t="s">
        <v>70</v>
      </c>
      <c r="E111" s="64" t="s">
        <v>69</v>
      </c>
      <c r="F111" s="64"/>
      <c r="G111" s="39">
        <v>132</v>
      </c>
    </row>
    <row r="112" spans="1:9" ht="39" hidden="1" x14ac:dyDescent="0.3">
      <c r="A112" s="43">
        <v>104</v>
      </c>
      <c r="B112" s="34">
        <v>310</v>
      </c>
      <c r="C112" s="2" t="s">
        <v>473</v>
      </c>
      <c r="D112" s="2"/>
      <c r="E112" s="65" t="s">
        <v>477</v>
      </c>
      <c r="F112" s="65"/>
      <c r="G112" s="19">
        <f>G113</f>
        <v>60</v>
      </c>
    </row>
    <row r="113" spans="1:7" ht="26" hidden="1" x14ac:dyDescent="0.25">
      <c r="A113" s="43">
        <v>105</v>
      </c>
      <c r="B113" s="35">
        <v>310</v>
      </c>
      <c r="C113" s="4" t="s">
        <v>473</v>
      </c>
      <c r="D113" s="4" t="s">
        <v>70</v>
      </c>
      <c r="E113" s="64" t="s">
        <v>69</v>
      </c>
      <c r="F113" s="64"/>
      <c r="G113" s="39">
        <v>60</v>
      </c>
    </row>
    <row r="114" spans="1:7" ht="39" hidden="1" x14ac:dyDescent="0.3">
      <c r="A114" s="43">
        <v>106</v>
      </c>
      <c r="B114" s="34">
        <v>310</v>
      </c>
      <c r="C114" s="2" t="s">
        <v>478</v>
      </c>
      <c r="D114" s="4"/>
      <c r="E114" s="65" t="s">
        <v>501</v>
      </c>
      <c r="F114" s="65"/>
      <c r="G114" s="19">
        <f>G115</f>
        <v>58</v>
      </c>
    </row>
    <row r="115" spans="1:7" ht="26" hidden="1" x14ac:dyDescent="0.25">
      <c r="A115" s="43">
        <v>107</v>
      </c>
      <c r="B115" s="35">
        <v>310</v>
      </c>
      <c r="C115" s="4" t="s">
        <v>478</v>
      </c>
      <c r="D115" s="4" t="s">
        <v>70</v>
      </c>
      <c r="E115" s="64" t="s">
        <v>69</v>
      </c>
      <c r="F115" s="64"/>
      <c r="G115" s="39">
        <v>58</v>
      </c>
    </row>
    <row r="116" spans="1:7" ht="26" hidden="1" x14ac:dyDescent="0.3">
      <c r="A116" s="43">
        <v>108</v>
      </c>
      <c r="B116" s="34">
        <v>310</v>
      </c>
      <c r="C116" s="2" t="s">
        <v>212</v>
      </c>
      <c r="D116" s="2"/>
      <c r="E116" s="58" t="s">
        <v>151</v>
      </c>
      <c r="F116" s="58"/>
      <c r="G116" s="19">
        <f>G117+G119+G123+G125+G121</f>
        <v>2245.3000000000002</v>
      </c>
    </row>
    <row r="117" spans="1:7" s="16" customFormat="1" ht="26" hidden="1" x14ac:dyDescent="0.3">
      <c r="A117" s="43">
        <v>109</v>
      </c>
      <c r="B117" s="34">
        <v>310</v>
      </c>
      <c r="C117" s="2" t="s">
        <v>213</v>
      </c>
      <c r="D117" s="2"/>
      <c r="E117" s="58" t="s">
        <v>152</v>
      </c>
      <c r="F117" s="58"/>
      <c r="G117" s="19">
        <f>G118</f>
        <v>865</v>
      </c>
    </row>
    <row r="118" spans="1:7" ht="24.75" hidden="1" customHeight="1" x14ac:dyDescent="0.25">
      <c r="A118" s="43">
        <v>110</v>
      </c>
      <c r="B118" s="35">
        <v>310</v>
      </c>
      <c r="C118" s="4" t="s">
        <v>213</v>
      </c>
      <c r="D118" s="4">
        <v>240</v>
      </c>
      <c r="E118" s="64" t="s">
        <v>69</v>
      </c>
      <c r="F118" s="64"/>
      <c r="G118" s="39">
        <f>165+245+455</f>
        <v>865</v>
      </c>
    </row>
    <row r="119" spans="1:7" s="16" customFormat="1" ht="27" hidden="1" customHeight="1" x14ac:dyDescent="0.3">
      <c r="A119" s="43">
        <v>111</v>
      </c>
      <c r="B119" s="34">
        <v>310</v>
      </c>
      <c r="C119" s="2" t="s">
        <v>214</v>
      </c>
      <c r="D119" s="2"/>
      <c r="E119" s="58" t="s">
        <v>165</v>
      </c>
      <c r="F119" s="58"/>
      <c r="G119" s="19">
        <f>G120</f>
        <v>643</v>
      </c>
    </row>
    <row r="120" spans="1:7" ht="24.75" hidden="1" customHeight="1" x14ac:dyDescent="0.25">
      <c r="A120" s="43">
        <v>112</v>
      </c>
      <c r="B120" s="35">
        <v>310</v>
      </c>
      <c r="C120" s="4" t="s">
        <v>214</v>
      </c>
      <c r="D120" s="4">
        <v>240</v>
      </c>
      <c r="E120" s="64" t="s">
        <v>69</v>
      </c>
      <c r="F120" s="64"/>
      <c r="G120" s="39">
        <v>643</v>
      </c>
    </row>
    <row r="121" spans="1:7" s="16" customFormat="1" ht="29.25" hidden="1" customHeight="1" x14ac:dyDescent="0.3">
      <c r="A121" s="43">
        <v>113</v>
      </c>
      <c r="B121" s="34">
        <v>310</v>
      </c>
      <c r="C121" s="2" t="s">
        <v>322</v>
      </c>
      <c r="D121" s="2"/>
      <c r="E121" s="58" t="s">
        <v>323</v>
      </c>
      <c r="F121" s="58"/>
      <c r="G121" s="19">
        <f>G122</f>
        <v>50</v>
      </c>
    </row>
    <row r="122" spans="1:7" ht="26.25" hidden="1" customHeight="1" x14ac:dyDescent="0.25">
      <c r="A122" s="43">
        <v>114</v>
      </c>
      <c r="B122" s="35">
        <v>310</v>
      </c>
      <c r="C122" s="4" t="s">
        <v>322</v>
      </c>
      <c r="D122" s="4" t="s">
        <v>64</v>
      </c>
      <c r="E122" s="64" t="s">
        <v>496</v>
      </c>
      <c r="F122" s="64"/>
      <c r="G122" s="39">
        <v>50</v>
      </c>
    </row>
    <row r="123" spans="1:7" s="16" customFormat="1" ht="26" hidden="1" x14ac:dyDescent="0.3">
      <c r="A123" s="43">
        <v>115</v>
      </c>
      <c r="B123" s="34">
        <v>310</v>
      </c>
      <c r="C123" s="2" t="s">
        <v>216</v>
      </c>
      <c r="D123" s="2"/>
      <c r="E123" s="65" t="s">
        <v>204</v>
      </c>
      <c r="F123" s="65"/>
      <c r="G123" s="19">
        <f>G124</f>
        <v>5</v>
      </c>
    </row>
    <row r="124" spans="1:7" ht="13" hidden="1" x14ac:dyDescent="0.25">
      <c r="A124" s="43">
        <v>116</v>
      </c>
      <c r="B124" s="35">
        <v>310</v>
      </c>
      <c r="C124" s="33" t="s">
        <v>216</v>
      </c>
      <c r="D124" s="33" t="s">
        <v>71</v>
      </c>
      <c r="E124" s="66" t="s">
        <v>72</v>
      </c>
      <c r="F124" s="66"/>
      <c r="G124" s="39">
        <v>5</v>
      </c>
    </row>
    <row r="125" spans="1:7" s="16" customFormat="1" ht="42" hidden="1" customHeight="1" x14ac:dyDescent="0.3">
      <c r="A125" s="43">
        <v>117</v>
      </c>
      <c r="B125" s="34">
        <v>310</v>
      </c>
      <c r="C125" s="2" t="s">
        <v>215</v>
      </c>
      <c r="D125" s="2"/>
      <c r="E125" s="58" t="s">
        <v>205</v>
      </c>
      <c r="F125" s="58"/>
      <c r="G125" s="19">
        <f>G126</f>
        <v>682.3</v>
      </c>
    </row>
    <row r="126" spans="1:7" ht="24.75" hidden="1" customHeight="1" x14ac:dyDescent="0.25">
      <c r="A126" s="43">
        <v>118</v>
      </c>
      <c r="B126" s="35">
        <v>310</v>
      </c>
      <c r="C126" s="4" t="s">
        <v>215</v>
      </c>
      <c r="D126" s="4">
        <v>240</v>
      </c>
      <c r="E126" s="64" t="s">
        <v>69</v>
      </c>
      <c r="F126" s="64"/>
      <c r="G126" s="39">
        <f>14+616.3+52</f>
        <v>682.3</v>
      </c>
    </row>
    <row r="127" spans="1:7" ht="40.5" hidden="1" customHeight="1" x14ac:dyDescent="0.3">
      <c r="A127" s="43">
        <v>119</v>
      </c>
      <c r="B127" s="34">
        <v>310</v>
      </c>
      <c r="C127" s="2" t="s">
        <v>210</v>
      </c>
      <c r="D127" s="2"/>
      <c r="E127" s="58" t="s">
        <v>387</v>
      </c>
      <c r="F127" s="58"/>
      <c r="G127" s="19">
        <f>G128</f>
        <v>7457</v>
      </c>
    </row>
    <row r="128" spans="1:7" ht="24.75" hidden="1" customHeight="1" x14ac:dyDescent="0.3">
      <c r="A128" s="43">
        <v>120</v>
      </c>
      <c r="B128" s="34">
        <v>310</v>
      </c>
      <c r="C128" s="2" t="s">
        <v>211</v>
      </c>
      <c r="D128" s="2"/>
      <c r="E128" s="65" t="s">
        <v>154</v>
      </c>
      <c r="F128" s="65"/>
      <c r="G128" s="19">
        <f>G129+G130</f>
        <v>7457</v>
      </c>
    </row>
    <row r="129" spans="1:9" ht="24.75" hidden="1" customHeight="1" x14ac:dyDescent="0.25">
      <c r="A129" s="43">
        <v>121</v>
      </c>
      <c r="B129" s="35">
        <v>310</v>
      </c>
      <c r="C129" s="4" t="s">
        <v>211</v>
      </c>
      <c r="D129" s="4" t="s">
        <v>43</v>
      </c>
      <c r="E129" s="64" t="s">
        <v>44</v>
      </c>
      <c r="F129" s="64"/>
      <c r="G129" s="39">
        <v>6737.8</v>
      </c>
    </row>
    <row r="130" spans="1:9" ht="24.75" hidden="1" customHeight="1" x14ac:dyDescent="0.25">
      <c r="A130" s="43">
        <v>122</v>
      </c>
      <c r="B130" s="35">
        <v>310</v>
      </c>
      <c r="C130" s="4" t="s">
        <v>211</v>
      </c>
      <c r="D130" s="4">
        <v>240</v>
      </c>
      <c r="E130" s="64" t="s">
        <v>69</v>
      </c>
      <c r="F130" s="64"/>
      <c r="G130" s="39">
        <v>719.2</v>
      </c>
    </row>
    <row r="131" spans="1:9" ht="25.5" customHeight="1" x14ac:dyDescent="0.3">
      <c r="A131" s="43">
        <v>123</v>
      </c>
      <c r="B131" s="34">
        <v>314</v>
      </c>
      <c r="C131" s="2"/>
      <c r="D131" s="2"/>
      <c r="E131" s="58" t="s">
        <v>10</v>
      </c>
      <c r="F131" s="87">
        <v>469</v>
      </c>
      <c r="G131" s="19">
        <f>G132+G136</f>
        <v>361</v>
      </c>
      <c r="H131" s="54">
        <f>G131-F131</f>
        <v>-108</v>
      </c>
      <c r="I131" s="92">
        <f>G131/F131*100</f>
        <v>76.972281449893387</v>
      </c>
    </row>
    <row r="132" spans="1:9" ht="26.5" hidden="1" customHeight="1" x14ac:dyDescent="0.3">
      <c r="A132" s="43">
        <v>124</v>
      </c>
      <c r="B132" s="34">
        <v>314</v>
      </c>
      <c r="C132" s="2" t="s">
        <v>209</v>
      </c>
      <c r="D132" s="2"/>
      <c r="E132" s="58" t="s">
        <v>386</v>
      </c>
      <c r="F132" s="58"/>
      <c r="G132" s="19">
        <f>G133</f>
        <v>160</v>
      </c>
    </row>
    <row r="133" spans="1:9" ht="52" hidden="1" x14ac:dyDescent="0.3">
      <c r="A133" s="43">
        <v>125</v>
      </c>
      <c r="B133" s="34">
        <v>314</v>
      </c>
      <c r="C133" s="2" t="s">
        <v>219</v>
      </c>
      <c r="D133" s="2"/>
      <c r="E133" s="58" t="s">
        <v>153</v>
      </c>
      <c r="F133" s="58"/>
      <c r="G133" s="19">
        <f>G134</f>
        <v>160</v>
      </c>
    </row>
    <row r="134" spans="1:9" ht="26" hidden="1" x14ac:dyDescent="0.3">
      <c r="A134" s="43">
        <v>126</v>
      </c>
      <c r="B134" s="34">
        <v>314</v>
      </c>
      <c r="C134" s="2" t="s">
        <v>218</v>
      </c>
      <c r="D134" s="2"/>
      <c r="E134" s="58" t="s">
        <v>217</v>
      </c>
      <c r="F134" s="58"/>
      <c r="G134" s="19">
        <f>G135</f>
        <v>160</v>
      </c>
    </row>
    <row r="135" spans="1:9" ht="41.25" hidden="1" customHeight="1" x14ac:dyDescent="0.25">
      <c r="A135" s="43">
        <v>127</v>
      </c>
      <c r="B135" s="35">
        <v>314</v>
      </c>
      <c r="C135" s="4" t="s">
        <v>218</v>
      </c>
      <c r="D135" s="33" t="s">
        <v>64</v>
      </c>
      <c r="E135" s="64" t="s">
        <v>496</v>
      </c>
      <c r="F135" s="64"/>
      <c r="G135" s="39">
        <v>160</v>
      </c>
    </row>
    <row r="136" spans="1:9" ht="39" hidden="1" x14ac:dyDescent="0.3">
      <c r="A136" s="43">
        <v>128</v>
      </c>
      <c r="B136" s="34">
        <v>314</v>
      </c>
      <c r="C136" s="2" t="s">
        <v>421</v>
      </c>
      <c r="D136" s="2"/>
      <c r="E136" s="58" t="s">
        <v>435</v>
      </c>
      <c r="F136" s="58"/>
      <c r="G136" s="19">
        <f>G137</f>
        <v>201</v>
      </c>
    </row>
    <row r="137" spans="1:9" s="16" customFormat="1" ht="43" hidden="1" customHeight="1" x14ac:dyDescent="0.3">
      <c r="A137" s="43">
        <v>129</v>
      </c>
      <c r="B137" s="34">
        <v>314</v>
      </c>
      <c r="C137" s="2" t="s">
        <v>436</v>
      </c>
      <c r="D137" s="2"/>
      <c r="E137" s="58" t="s">
        <v>437</v>
      </c>
      <c r="F137" s="58"/>
      <c r="G137" s="19">
        <f>G138</f>
        <v>201</v>
      </c>
    </row>
    <row r="138" spans="1:9" ht="26" hidden="1" x14ac:dyDescent="0.25">
      <c r="A138" s="43">
        <v>130</v>
      </c>
      <c r="B138" s="35">
        <v>314</v>
      </c>
      <c r="C138" s="4" t="s">
        <v>436</v>
      </c>
      <c r="D138" s="4">
        <v>240</v>
      </c>
      <c r="E138" s="64" t="s">
        <v>69</v>
      </c>
      <c r="F138" s="64"/>
      <c r="G138" s="39">
        <v>201</v>
      </c>
    </row>
    <row r="139" spans="1:9" ht="15.75" customHeight="1" x14ac:dyDescent="0.3">
      <c r="A139" s="43">
        <v>131</v>
      </c>
      <c r="B139" s="34">
        <v>400</v>
      </c>
      <c r="C139" s="2"/>
      <c r="D139" s="2"/>
      <c r="E139" s="63" t="s">
        <v>11</v>
      </c>
      <c r="F139" s="86">
        <v>164204.70000000001</v>
      </c>
      <c r="G139" s="19">
        <f>G140+G156+G165+G185+G180+G150</f>
        <v>159984</v>
      </c>
      <c r="H139" s="54">
        <f>G139-F139</f>
        <v>-4220.7000000000116</v>
      </c>
      <c r="I139" s="92">
        <f>G139/F139*100</f>
        <v>97.429610723688171</v>
      </c>
    </row>
    <row r="140" spans="1:9" ht="15.75" customHeight="1" x14ac:dyDescent="0.3">
      <c r="A140" s="43">
        <v>132</v>
      </c>
      <c r="B140" s="34">
        <v>405</v>
      </c>
      <c r="C140" s="2"/>
      <c r="D140" s="2"/>
      <c r="E140" s="58" t="s">
        <v>173</v>
      </c>
      <c r="F140" s="87">
        <v>644.79999999999995</v>
      </c>
      <c r="G140" s="19">
        <f>G145+G141</f>
        <v>642.5</v>
      </c>
      <c r="H140" s="54">
        <f>G140-F140</f>
        <v>-2.2999999999999545</v>
      </c>
      <c r="I140" s="92">
        <f>G140/F140*100</f>
        <v>99.643300248138971</v>
      </c>
    </row>
    <row r="141" spans="1:9" ht="42" hidden="1" customHeight="1" x14ac:dyDescent="0.3">
      <c r="A141" s="43">
        <v>133</v>
      </c>
      <c r="B141" s="34">
        <v>405</v>
      </c>
      <c r="C141" s="9" t="s">
        <v>237</v>
      </c>
      <c r="D141" s="2"/>
      <c r="E141" s="58" t="s">
        <v>381</v>
      </c>
      <c r="F141" s="58"/>
      <c r="G141" s="19">
        <f>G142</f>
        <v>52</v>
      </c>
    </row>
    <row r="142" spans="1:9" ht="27.75" hidden="1" customHeight="1" x14ac:dyDescent="0.3">
      <c r="A142" s="43">
        <v>134</v>
      </c>
      <c r="B142" s="34">
        <v>405</v>
      </c>
      <c r="C142" s="9" t="s">
        <v>262</v>
      </c>
      <c r="D142" s="9"/>
      <c r="E142" s="58" t="s">
        <v>102</v>
      </c>
      <c r="F142" s="58"/>
      <c r="G142" s="19">
        <f>G143</f>
        <v>52</v>
      </c>
    </row>
    <row r="143" spans="1:9" ht="32.25" hidden="1" customHeight="1" x14ac:dyDescent="0.3">
      <c r="A143" s="43">
        <v>135</v>
      </c>
      <c r="B143" s="34">
        <v>405</v>
      </c>
      <c r="C143" s="9" t="s">
        <v>263</v>
      </c>
      <c r="D143" s="9"/>
      <c r="E143" s="58" t="s">
        <v>103</v>
      </c>
      <c r="F143" s="58"/>
      <c r="G143" s="19">
        <f>G144</f>
        <v>52</v>
      </c>
    </row>
    <row r="144" spans="1:9" ht="26.5" hidden="1" customHeight="1" x14ac:dyDescent="0.25">
      <c r="A144" s="43">
        <v>136</v>
      </c>
      <c r="B144" s="35">
        <v>405</v>
      </c>
      <c r="C144" s="11" t="s">
        <v>263</v>
      </c>
      <c r="D144" s="4" t="s">
        <v>55</v>
      </c>
      <c r="E144" s="64" t="s">
        <v>497</v>
      </c>
      <c r="F144" s="64"/>
      <c r="G144" s="39">
        <v>52</v>
      </c>
    </row>
    <row r="145" spans="1:9" ht="15.75" hidden="1" customHeight="1" x14ac:dyDescent="0.3">
      <c r="A145" s="43">
        <v>137</v>
      </c>
      <c r="B145" s="34">
        <v>405</v>
      </c>
      <c r="C145" s="2" t="s">
        <v>177</v>
      </c>
      <c r="D145" s="2"/>
      <c r="E145" s="58" t="s">
        <v>146</v>
      </c>
      <c r="F145" s="58"/>
      <c r="G145" s="19">
        <f>G148+G146</f>
        <v>590.5</v>
      </c>
    </row>
    <row r="146" spans="1:9" s="49" customFormat="1" ht="24.75" hidden="1" customHeight="1" x14ac:dyDescent="0.3">
      <c r="A146" s="43">
        <v>138</v>
      </c>
      <c r="B146" s="34">
        <v>405</v>
      </c>
      <c r="C146" s="21" t="s">
        <v>334</v>
      </c>
      <c r="D146" s="21"/>
      <c r="E146" s="65" t="s">
        <v>335</v>
      </c>
      <c r="F146" s="65"/>
      <c r="G146" s="19">
        <f>G147</f>
        <v>30</v>
      </c>
    </row>
    <row r="147" spans="1:9" s="49" customFormat="1" ht="26" hidden="1" x14ac:dyDescent="0.25">
      <c r="A147" s="43">
        <v>139</v>
      </c>
      <c r="B147" s="35">
        <v>405</v>
      </c>
      <c r="C147" s="33" t="s">
        <v>334</v>
      </c>
      <c r="D147" s="33">
        <v>240</v>
      </c>
      <c r="E147" s="66" t="s">
        <v>69</v>
      </c>
      <c r="F147" s="66"/>
      <c r="G147" s="39">
        <v>30</v>
      </c>
    </row>
    <row r="148" spans="1:9" ht="39" hidden="1" x14ac:dyDescent="0.3">
      <c r="A148" s="43">
        <v>140</v>
      </c>
      <c r="B148" s="34">
        <v>405</v>
      </c>
      <c r="C148" s="9" t="s">
        <v>180</v>
      </c>
      <c r="D148" s="2"/>
      <c r="E148" s="58" t="s">
        <v>470</v>
      </c>
      <c r="F148" s="58"/>
      <c r="G148" s="19">
        <f>G149</f>
        <v>560.5</v>
      </c>
    </row>
    <row r="149" spans="1:9" s="40" customFormat="1" ht="26" hidden="1" x14ac:dyDescent="0.25">
      <c r="A149" s="43">
        <v>141</v>
      </c>
      <c r="B149" s="35">
        <v>405</v>
      </c>
      <c r="C149" s="4" t="s">
        <v>180</v>
      </c>
      <c r="D149" s="4">
        <v>240</v>
      </c>
      <c r="E149" s="64" t="s">
        <v>69</v>
      </c>
      <c r="F149" s="64"/>
      <c r="G149" s="45">
        <v>560.5</v>
      </c>
    </row>
    <row r="150" spans="1:9" ht="15" customHeight="1" x14ac:dyDescent="0.3">
      <c r="A150" s="43">
        <v>142</v>
      </c>
      <c r="B150" s="34">
        <v>406</v>
      </c>
      <c r="C150" s="2"/>
      <c r="D150" s="2"/>
      <c r="E150" s="58" t="s">
        <v>54</v>
      </c>
      <c r="F150" s="87">
        <v>11375.4</v>
      </c>
      <c r="G150" s="19">
        <f>G151</f>
        <v>5627</v>
      </c>
      <c r="H150" s="54">
        <f>G150-F150</f>
        <v>-5748.4</v>
      </c>
      <c r="I150" s="92">
        <f>G150/F150*100</f>
        <v>49.466392390597257</v>
      </c>
    </row>
    <row r="151" spans="1:9" s="16" customFormat="1" ht="39" hidden="1" x14ac:dyDescent="0.3">
      <c r="A151" s="43">
        <v>143</v>
      </c>
      <c r="B151" s="34">
        <v>406</v>
      </c>
      <c r="C151" s="21" t="s">
        <v>220</v>
      </c>
      <c r="D151" s="2"/>
      <c r="E151" s="65" t="s">
        <v>388</v>
      </c>
      <c r="F151" s="65"/>
      <c r="G151" s="19">
        <f>G152</f>
        <v>5627</v>
      </c>
    </row>
    <row r="152" spans="1:9" s="16" customFormat="1" ht="26" hidden="1" x14ac:dyDescent="0.3">
      <c r="A152" s="43">
        <v>144</v>
      </c>
      <c r="B152" s="1">
        <v>406</v>
      </c>
      <c r="C152" s="2" t="s">
        <v>414</v>
      </c>
      <c r="D152" s="2"/>
      <c r="E152" s="65" t="s">
        <v>411</v>
      </c>
      <c r="F152" s="65"/>
      <c r="G152" s="19">
        <f>G153</f>
        <v>5627</v>
      </c>
    </row>
    <row r="153" spans="1:9" ht="21" hidden="1" customHeight="1" x14ac:dyDescent="0.3">
      <c r="A153" s="43">
        <v>145</v>
      </c>
      <c r="B153" s="34">
        <v>406</v>
      </c>
      <c r="C153" s="21" t="s">
        <v>372</v>
      </c>
      <c r="D153" s="2"/>
      <c r="E153" s="58" t="s">
        <v>62</v>
      </c>
      <c r="F153" s="58"/>
      <c r="G153" s="19">
        <f>G154</f>
        <v>5627</v>
      </c>
    </row>
    <row r="154" spans="1:9" ht="24.75" hidden="1" customHeight="1" x14ac:dyDescent="0.25">
      <c r="A154" s="43">
        <v>146</v>
      </c>
      <c r="B154" s="35">
        <v>406</v>
      </c>
      <c r="C154" s="33" t="s">
        <v>372</v>
      </c>
      <c r="D154" s="4">
        <v>240</v>
      </c>
      <c r="E154" s="64" t="s">
        <v>69</v>
      </c>
      <c r="F154" s="64"/>
      <c r="G154" s="39">
        <v>5627</v>
      </c>
    </row>
    <row r="155" spans="1:9" ht="15.75" customHeight="1" x14ac:dyDescent="0.3">
      <c r="A155" s="85"/>
      <c r="B155" s="34"/>
      <c r="C155" s="33"/>
      <c r="D155" s="4"/>
      <c r="E155" s="5" t="s">
        <v>76</v>
      </c>
      <c r="F155" s="87">
        <v>800</v>
      </c>
      <c r="G155" s="28">
        <v>0</v>
      </c>
      <c r="H155" s="54">
        <f>G155-F155</f>
        <v>-800</v>
      </c>
      <c r="I155" s="92">
        <f>G155/F155*100</f>
        <v>0</v>
      </c>
    </row>
    <row r="156" spans="1:9" ht="13" x14ac:dyDescent="0.3">
      <c r="A156" s="43">
        <v>147</v>
      </c>
      <c r="B156" s="34">
        <v>408</v>
      </c>
      <c r="C156" s="2"/>
      <c r="D156" s="2"/>
      <c r="E156" s="58" t="s">
        <v>12</v>
      </c>
      <c r="F156" s="87">
        <v>72254</v>
      </c>
      <c r="G156" s="19">
        <f>G157+G161</f>
        <v>61546</v>
      </c>
      <c r="H156" s="54">
        <f>G156-F156</f>
        <v>-10708</v>
      </c>
      <c r="I156" s="92">
        <f>G156/F156*100</f>
        <v>85.180059235474843</v>
      </c>
    </row>
    <row r="157" spans="1:9" ht="32.25" hidden="1" customHeight="1" x14ac:dyDescent="0.3">
      <c r="A157" s="43">
        <v>148</v>
      </c>
      <c r="B157" s="34">
        <v>408</v>
      </c>
      <c r="C157" s="2" t="s">
        <v>222</v>
      </c>
      <c r="D157" s="2"/>
      <c r="E157" s="58" t="s">
        <v>401</v>
      </c>
      <c r="F157" s="58"/>
      <c r="G157" s="19">
        <f>G158</f>
        <v>60773</v>
      </c>
    </row>
    <row r="158" spans="1:9" s="16" customFormat="1" ht="26" hidden="1" x14ac:dyDescent="0.3">
      <c r="A158" s="43">
        <v>149</v>
      </c>
      <c r="B158" s="34">
        <v>408</v>
      </c>
      <c r="C158" s="2" t="s">
        <v>223</v>
      </c>
      <c r="D158" s="2"/>
      <c r="E158" s="58" t="s">
        <v>123</v>
      </c>
      <c r="F158" s="58"/>
      <c r="G158" s="19">
        <f>G159</f>
        <v>60773</v>
      </c>
    </row>
    <row r="159" spans="1:9" s="16" customFormat="1" ht="27.75" hidden="1" customHeight="1" x14ac:dyDescent="0.3">
      <c r="A159" s="43">
        <v>150</v>
      </c>
      <c r="B159" s="34">
        <v>408</v>
      </c>
      <c r="C159" s="2" t="s">
        <v>402</v>
      </c>
      <c r="D159" s="2"/>
      <c r="E159" s="58" t="s">
        <v>124</v>
      </c>
      <c r="F159" s="58"/>
      <c r="G159" s="19">
        <f>G160</f>
        <v>60773</v>
      </c>
    </row>
    <row r="160" spans="1:9" ht="25.5" hidden="1" customHeight="1" x14ac:dyDescent="0.25">
      <c r="A160" s="43">
        <v>151</v>
      </c>
      <c r="B160" s="35">
        <v>408</v>
      </c>
      <c r="C160" s="4" t="s">
        <v>402</v>
      </c>
      <c r="D160" s="4" t="s">
        <v>55</v>
      </c>
      <c r="E160" s="64" t="s">
        <v>497</v>
      </c>
      <c r="F160" s="64"/>
      <c r="G160" s="39">
        <f>57773+511+2489</f>
        <v>60773</v>
      </c>
    </row>
    <row r="161" spans="1:9" ht="18" hidden="1" customHeight="1" x14ac:dyDescent="0.3">
      <c r="A161" s="43">
        <v>152</v>
      </c>
      <c r="B161" s="34">
        <v>408</v>
      </c>
      <c r="C161" s="9" t="s">
        <v>177</v>
      </c>
      <c r="D161" s="2"/>
      <c r="E161" s="58" t="s">
        <v>146</v>
      </c>
      <c r="F161" s="58"/>
      <c r="G161" s="19">
        <f>G162</f>
        <v>773</v>
      </c>
    </row>
    <row r="162" spans="1:9" ht="28.5" hidden="1" customHeight="1" x14ac:dyDescent="0.3">
      <c r="A162" s="43">
        <v>153</v>
      </c>
      <c r="B162" s="34">
        <v>408</v>
      </c>
      <c r="C162" s="2" t="s">
        <v>255</v>
      </c>
      <c r="D162" s="2"/>
      <c r="E162" s="58" t="s">
        <v>221</v>
      </c>
      <c r="F162" s="58"/>
      <c r="G162" s="19">
        <f>G164+G163</f>
        <v>773</v>
      </c>
    </row>
    <row r="163" spans="1:9" ht="28.5" hidden="1" customHeight="1" x14ac:dyDescent="0.25">
      <c r="A163" s="43">
        <v>154</v>
      </c>
      <c r="B163" s="35">
        <v>408</v>
      </c>
      <c r="C163" s="4" t="s">
        <v>255</v>
      </c>
      <c r="D163" s="4">
        <v>240</v>
      </c>
      <c r="E163" s="64" t="s">
        <v>69</v>
      </c>
      <c r="F163" s="64"/>
      <c r="G163" s="39">
        <v>273</v>
      </c>
    </row>
    <row r="164" spans="1:9" ht="39" hidden="1" x14ac:dyDescent="0.25">
      <c r="A164" s="43">
        <v>155</v>
      </c>
      <c r="B164" s="35">
        <v>408</v>
      </c>
      <c r="C164" s="4" t="s">
        <v>255</v>
      </c>
      <c r="D164" s="4" t="s">
        <v>55</v>
      </c>
      <c r="E164" s="64" t="s">
        <v>497</v>
      </c>
      <c r="F164" s="64"/>
      <c r="G164" s="39">
        <v>500</v>
      </c>
    </row>
    <row r="165" spans="1:9" s="16" customFormat="1" ht="14.25" customHeight="1" x14ac:dyDescent="0.3">
      <c r="A165" s="43">
        <v>156</v>
      </c>
      <c r="B165" s="34">
        <v>409</v>
      </c>
      <c r="C165" s="2"/>
      <c r="D165" s="2"/>
      <c r="E165" s="58" t="s">
        <v>56</v>
      </c>
      <c r="F165" s="87">
        <v>72205</v>
      </c>
      <c r="G165" s="19">
        <f>G169+G166</f>
        <v>86797</v>
      </c>
      <c r="H165" s="54">
        <f>G165-F165</f>
        <v>14592</v>
      </c>
      <c r="I165" s="92">
        <f>G165/F165*100</f>
        <v>120.20912679177343</v>
      </c>
    </row>
    <row r="166" spans="1:9" s="16" customFormat="1" ht="39" hidden="1" x14ac:dyDescent="0.3">
      <c r="A166" s="43">
        <v>157</v>
      </c>
      <c r="B166" s="34">
        <v>409</v>
      </c>
      <c r="C166" s="9" t="s">
        <v>246</v>
      </c>
      <c r="D166" s="9"/>
      <c r="E166" s="58" t="s">
        <v>383</v>
      </c>
      <c r="F166" s="58"/>
      <c r="G166" s="19">
        <f>G167</f>
        <v>400</v>
      </c>
    </row>
    <row r="167" spans="1:9" s="16" customFormat="1" ht="52" hidden="1" x14ac:dyDescent="0.3">
      <c r="A167" s="43">
        <v>158</v>
      </c>
      <c r="B167" s="34">
        <v>409</v>
      </c>
      <c r="C167" s="9" t="s">
        <v>261</v>
      </c>
      <c r="D167" s="9"/>
      <c r="E167" s="58" t="s">
        <v>109</v>
      </c>
      <c r="F167" s="58"/>
      <c r="G167" s="19">
        <f>G168</f>
        <v>400</v>
      </c>
    </row>
    <row r="168" spans="1:9" s="16" customFormat="1" ht="26" hidden="1" x14ac:dyDescent="0.3">
      <c r="A168" s="43">
        <v>159</v>
      </c>
      <c r="B168" s="35">
        <v>409</v>
      </c>
      <c r="C168" s="11" t="s">
        <v>261</v>
      </c>
      <c r="D168" s="11" t="s">
        <v>70</v>
      </c>
      <c r="E168" s="64" t="s">
        <v>69</v>
      </c>
      <c r="F168" s="64"/>
      <c r="G168" s="39">
        <v>400</v>
      </c>
    </row>
    <row r="169" spans="1:9" s="15" customFormat="1" ht="26" hidden="1" x14ac:dyDescent="0.3">
      <c r="A169" s="43">
        <v>160</v>
      </c>
      <c r="B169" s="34">
        <v>409</v>
      </c>
      <c r="C169" s="2" t="s">
        <v>222</v>
      </c>
      <c r="D169" s="2"/>
      <c r="E169" s="58" t="s">
        <v>401</v>
      </c>
      <c r="F169" s="58"/>
      <c r="G169" s="19">
        <f>G170+G175</f>
        <v>86397</v>
      </c>
    </row>
    <row r="170" spans="1:9" ht="39" hidden="1" x14ac:dyDescent="0.3">
      <c r="A170" s="43">
        <v>161</v>
      </c>
      <c r="B170" s="34">
        <v>409</v>
      </c>
      <c r="C170" s="2" t="s">
        <v>256</v>
      </c>
      <c r="D170" s="2"/>
      <c r="E170" s="58" t="s">
        <v>127</v>
      </c>
      <c r="F170" s="58"/>
      <c r="G170" s="19">
        <f>G171+G173</f>
        <v>78377</v>
      </c>
    </row>
    <row r="171" spans="1:9" ht="26" hidden="1" x14ac:dyDescent="0.3">
      <c r="A171" s="43">
        <v>162</v>
      </c>
      <c r="B171" s="34">
        <v>409</v>
      </c>
      <c r="C171" s="2" t="s">
        <v>403</v>
      </c>
      <c r="D171" s="2"/>
      <c r="E171" s="58" t="s">
        <v>128</v>
      </c>
      <c r="F171" s="58"/>
      <c r="G171" s="19">
        <f>G172</f>
        <v>58717.9</v>
      </c>
    </row>
    <row r="172" spans="1:9" ht="26" hidden="1" x14ac:dyDescent="0.25">
      <c r="A172" s="43">
        <v>163</v>
      </c>
      <c r="B172" s="35">
        <v>409</v>
      </c>
      <c r="C172" s="4" t="s">
        <v>403</v>
      </c>
      <c r="D172" s="4">
        <v>240</v>
      </c>
      <c r="E172" s="64" t="s">
        <v>69</v>
      </c>
      <c r="F172" s="64"/>
      <c r="G172" s="39">
        <v>58717.9</v>
      </c>
    </row>
    <row r="173" spans="1:9" s="16" customFormat="1" ht="26" hidden="1" x14ac:dyDescent="0.3">
      <c r="A173" s="43">
        <v>164</v>
      </c>
      <c r="B173" s="34">
        <v>409</v>
      </c>
      <c r="C173" s="2" t="s">
        <v>404</v>
      </c>
      <c r="D173" s="2"/>
      <c r="E173" s="58" t="s">
        <v>166</v>
      </c>
      <c r="F173" s="58"/>
      <c r="G173" s="19">
        <f>G174</f>
        <v>19659.099999999999</v>
      </c>
    </row>
    <row r="174" spans="1:9" ht="26" hidden="1" x14ac:dyDescent="0.25">
      <c r="A174" s="43">
        <v>165</v>
      </c>
      <c r="B174" s="35">
        <v>409</v>
      </c>
      <c r="C174" s="4" t="s">
        <v>404</v>
      </c>
      <c r="D174" s="4">
        <v>240</v>
      </c>
      <c r="E174" s="64" t="s">
        <v>69</v>
      </c>
      <c r="F174" s="64"/>
      <c r="G174" s="39">
        <v>19659.099999999999</v>
      </c>
    </row>
    <row r="175" spans="1:9" ht="25.5" hidden="1" customHeight="1" x14ac:dyDescent="0.3">
      <c r="A175" s="43">
        <v>166</v>
      </c>
      <c r="B175" s="34">
        <v>409</v>
      </c>
      <c r="C175" s="2" t="s">
        <v>257</v>
      </c>
      <c r="D175" s="2"/>
      <c r="E175" s="58" t="s">
        <v>129</v>
      </c>
      <c r="F175" s="58"/>
      <c r="G175" s="19">
        <f>G176+G178</f>
        <v>8020</v>
      </c>
    </row>
    <row r="176" spans="1:9" ht="27.75" hidden="1" customHeight="1" x14ac:dyDescent="0.3">
      <c r="A176" s="43">
        <v>167</v>
      </c>
      <c r="B176" s="34">
        <v>409</v>
      </c>
      <c r="C176" s="2" t="s">
        <v>405</v>
      </c>
      <c r="D176" s="2"/>
      <c r="E176" s="58" t="s">
        <v>130</v>
      </c>
      <c r="F176" s="58"/>
      <c r="G176" s="19">
        <f>G177</f>
        <v>4345</v>
      </c>
    </row>
    <row r="177" spans="1:9" s="15" customFormat="1" ht="26" hidden="1" x14ac:dyDescent="0.25">
      <c r="A177" s="43">
        <v>168</v>
      </c>
      <c r="B177" s="35">
        <v>409</v>
      </c>
      <c r="C177" s="4" t="s">
        <v>405</v>
      </c>
      <c r="D177" s="4">
        <v>240</v>
      </c>
      <c r="E177" s="64" t="s">
        <v>69</v>
      </c>
      <c r="F177" s="64"/>
      <c r="G177" s="39">
        <v>4345</v>
      </c>
    </row>
    <row r="178" spans="1:9" ht="26" hidden="1" x14ac:dyDescent="0.3">
      <c r="A178" s="43">
        <v>169</v>
      </c>
      <c r="B178" s="34">
        <v>409</v>
      </c>
      <c r="C178" s="2" t="s">
        <v>406</v>
      </c>
      <c r="D178" s="2"/>
      <c r="E178" s="58" t="s">
        <v>131</v>
      </c>
      <c r="F178" s="58"/>
      <c r="G178" s="19">
        <f>G179</f>
        <v>3675</v>
      </c>
    </row>
    <row r="179" spans="1:9" ht="26" hidden="1" x14ac:dyDescent="0.25">
      <c r="A179" s="43">
        <v>170</v>
      </c>
      <c r="B179" s="35">
        <v>409</v>
      </c>
      <c r="C179" s="4" t="s">
        <v>406</v>
      </c>
      <c r="D179" s="4">
        <v>240</v>
      </c>
      <c r="E179" s="64" t="s">
        <v>69</v>
      </c>
      <c r="F179" s="64"/>
      <c r="G179" s="39">
        <v>3675</v>
      </c>
    </row>
    <row r="180" spans="1:9" ht="13" x14ac:dyDescent="0.3">
      <c r="A180" s="43">
        <v>171</v>
      </c>
      <c r="B180" s="34">
        <v>410</v>
      </c>
      <c r="C180" s="2"/>
      <c r="D180" s="2"/>
      <c r="E180" s="58" t="s">
        <v>37</v>
      </c>
      <c r="F180" s="87">
        <v>1071.5</v>
      </c>
      <c r="G180" s="19">
        <f>G181</f>
        <v>952.5</v>
      </c>
      <c r="H180" s="54">
        <f>G180-F180</f>
        <v>-119</v>
      </c>
      <c r="I180" s="92">
        <f>G180/F180*100</f>
        <v>88.894073728418107</v>
      </c>
    </row>
    <row r="181" spans="1:9" s="15" customFormat="1" ht="39" hidden="1" x14ac:dyDescent="0.3">
      <c r="A181" s="43">
        <v>172</v>
      </c>
      <c r="B181" s="34">
        <v>410</v>
      </c>
      <c r="C181" s="2" t="s">
        <v>222</v>
      </c>
      <c r="D181" s="2"/>
      <c r="E181" s="58" t="s">
        <v>389</v>
      </c>
      <c r="F181" s="58"/>
      <c r="G181" s="19">
        <f>G182</f>
        <v>952.5</v>
      </c>
    </row>
    <row r="182" spans="1:9" ht="26" hidden="1" x14ac:dyDescent="0.3">
      <c r="A182" s="43">
        <v>173</v>
      </c>
      <c r="B182" s="60">
        <v>410</v>
      </c>
      <c r="C182" s="9" t="s">
        <v>258</v>
      </c>
      <c r="D182" s="9"/>
      <c r="E182" s="58" t="s">
        <v>125</v>
      </c>
      <c r="F182" s="58"/>
      <c r="G182" s="19">
        <f>G183</f>
        <v>952.5</v>
      </c>
    </row>
    <row r="183" spans="1:9" s="15" customFormat="1" ht="26" hidden="1" x14ac:dyDescent="0.3">
      <c r="A183" s="43">
        <v>174</v>
      </c>
      <c r="B183" s="60">
        <v>410</v>
      </c>
      <c r="C183" s="9" t="s">
        <v>259</v>
      </c>
      <c r="D183" s="9"/>
      <c r="E183" s="58" t="s">
        <v>126</v>
      </c>
      <c r="F183" s="58"/>
      <c r="G183" s="19">
        <f>G184</f>
        <v>952.5</v>
      </c>
    </row>
    <row r="184" spans="1:9" s="16" customFormat="1" ht="26" hidden="1" x14ac:dyDescent="0.3">
      <c r="A184" s="43">
        <v>175</v>
      </c>
      <c r="B184" s="61">
        <v>410</v>
      </c>
      <c r="C184" s="11" t="s">
        <v>259</v>
      </c>
      <c r="D184" s="4">
        <v>240</v>
      </c>
      <c r="E184" s="64" t="s">
        <v>69</v>
      </c>
      <c r="F184" s="64"/>
      <c r="G184" s="39">
        <v>952.5</v>
      </c>
    </row>
    <row r="185" spans="1:9" ht="17.25" customHeight="1" x14ac:dyDescent="0.3">
      <c r="A185" s="43">
        <v>176</v>
      </c>
      <c r="B185" s="34">
        <v>412</v>
      </c>
      <c r="C185" s="2"/>
      <c r="D185" s="2"/>
      <c r="E185" s="58" t="s">
        <v>60</v>
      </c>
      <c r="F185" s="87">
        <v>5854</v>
      </c>
      <c r="G185" s="19">
        <f>G186+G202+G193+G208</f>
        <v>4419</v>
      </c>
      <c r="H185" s="54">
        <f>G185-F185</f>
        <v>-1435</v>
      </c>
      <c r="I185" s="92">
        <f>G185/F185*100</f>
        <v>75.486846600614967</v>
      </c>
    </row>
    <row r="186" spans="1:9" ht="39" hidden="1" x14ac:dyDescent="0.3">
      <c r="A186" s="43">
        <v>177</v>
      </c>
      <c r="B186" s="60">
        <v>412</v>
      </c>
      <c r="C186" s="9" t="s">
        <v>246</v>
      </c>
      <c r="D186" s="9"/>
      <c r="E186" s="58" t="s">
        <v>383</v>
      </c>
      <c r="F186" s="58"/>
      <c r="G186" s="19">
        <f>G187+G189+G191</f>
        <v>851.8</v>
      </c>
    </row>
    <row r="187" spans="1:9" s="40" customFormat="1" ht="28" hidden="1" customHeight="1" x14ac:dyDescent="0.3">
      <c r="A187" s="43">
        <v>178</v>
      </c>
      <c r="B187" s="60">
        <v>412</v>
      </c>
      <c r="C187" s="9" t="s">
        <v>260</v>
      </c>
      <c r="D187" s="9"/>
      <c r="E187" s="58" t="s">
        <v>169</v>
      </c>
      <c r="F187" s="58"/>
      <c r="G187" s="19">
        <f>G188</f>
        <v>492.3</v>
      </c>
    </row>
    <row r="188" spans="1:9" ht="29.25" hidden="1" customHeight="1" x14ac:dyDescent="0.25">
      <c r="A188" s="43">
        <v>179</v>
      </c>
      <c r="B188" s="61">
        <v>412</v>
      </c>
      <c r="C188" s="11" t="s">
        <v>260</v>
      </c>
      <c r="D188" s="11" t="s">
        <v>70</v>
      </c>
      <c r="E188" s="64" t="s">
        <v>69</v>
      </c>
      <c r="F188" s="64"/>
      <c r="G188" s="39">
        <v>492.3</v>
      </c>
    </row>
    <row r="189" spans="1:9" s="16" customFormat="1" ht="52" hidden="1" x14ac:dyDescent="0.3">
      <c r="A189" s="43">
        <v>180</v>
      </c>
      <c r="B189" s="60">
        <v>412</v>
      </c>
      <c r="C189" s="9" t="s">
        <v>261</v>
      </c>
      <c r="D189" s="9"/>
      <c r="E189" s="58" t="s">
        <v>109</v>
      </c>
      <c r="F189" s="58"/>
      <c r="G189" s="19">
        <f>G190</f>
        <v>250</v>
      </c>
    </row>
    <row r="190" spans="1:9" ht="29.25" hidden="1" customHeight="1" x14ac:dyDescent="0.25">
      <c r="A190" s="43">
        <v>181</v>
      </c>
      <c r="B190" s="61">
        <v>412</v>
      </c>
      <c r="C190" s="11" t="s">
        <v>261</v>
      </c>
      <c r="D190" s="11" t="s">
        <v>70</v>
      </c>
      <c r="E190" s="64" t="s">
        <v>69</v>
      </c>
      <c r="F190" s="64"/>
      <c r="G190" s="39">
        <v>250</v>
      </c>
    </row>
    <row r="191" spans="1:9" ht="45" hidden="1" customHeight="1" x14ac:dyDescent="0.3">
      <c r="A191" s="43">
        <v>182</v>
      </c>
      <c r="B191" s="60">
        <v>412</v>
      </c>
      <c r="C191" s="9" t="s">
        <v>320</v>
      </c>
      <c r="D191" s="9"/>
      <c r="E191" s="58" t="s">
        <v>321</v>
      </c>
      <c r="F191" s="58"/>
      <c r="G191" s="19">
        <f>G192</f>
        <v>109.5</v>
      </c>
    </row>
    <row r="192" spans="1:9" ht="29.25" hidden="1" customHeight="1" x14ac:dyDescent="0.25">
      <c r="A192" s="43">
        <v>183</v>
      </c>
      <c r="B192" s="61">
        <v>412</v>
      </c>
      <c r="C192" s="11" t="s">
        <v>320</v>
      </c>
      <c r="D192" s="11" t="s">
        <v>70</v>
      </c>
      <c r="E192" s="64" t="s">
        <v>69</v>
      </c>
      <c r="F192" s="64"/>
      <c r="G192" s="39">
        <v>109.5</v>
      </c>
    </row>
    <row r="193" spans="1:7" s="16" customFormat="1" ht="39.75" hidden="1" customHeight="1" x14ac:dyDescent="0.3">
      <c r="A193" s="43">
        <v>184</v>
      </c>
      <c r="B193" s="60">
        <v>412</v>
      </c>
      <c r="C193" s="9" t="s">
        <v>237</v>
      </c>
      <c r="D193" s="2"/>
      <c r="E193" s="58" t="s">
        <v>381</v>
      </c>
      <c r="F193" s="58"/>
      <c r="G193" s="19">
        <f>G194+G199</f>
        <v>1215</v>
      </c>
    </row>
    <row r="194" spans="1:7" s="16" customFormat="1" ht="29.25" hidden="1" customHeight="1" x14ac:dyDescent="0.3">
      <c r="A194" s="43">
        <v>185</v>
      </c>
      <c r="B194" s="60">
        <v>412</v>
      </c>
      <c r="C194" s="9" t="s">
        <v>262</v>
      </c>
      <c r="D194" s="9"/>
      <c r="E194" s="58" t="s">
        <v>102</v>
      </c>
      <c r="F194" s="58"/>
      <c r="G194" s="19">
        <f>G195+G197</f>
        <v>255</v>
      </c>
    </row>
    <row r="195" spans="1:7" ht="26" hidden="1" x14ac:dyDescent="0.3">
      <c r="A195" s="43">
        <v>186</v>
      </c>
      <c r="B195" s="60">
        <v>412</v>
      </c>
      <c r="C195" s="9" t="s">
        <v>263</v>
      </c>
      <c r="D195" s="9"/>
      <c r="E195" s="58" t="s">
        <v>103</v>
      </c>
      <c r="F195" s="58"/>
      <c r="G195" s="19">
        <f>G196</f>
        <v>202</v>
      </c>
    </row>
    <row r="196" spans="1:7" ht="39" hidden="1" x14ac:dyDescent="0.25">
      <c r="A196" s="43">
        <v>187</v>
      </c>
      <c r="B196" s="61">
        <v>412</v>
      </c>
      <c r="C196" s="11" t="s">
        <v>263</v>
      </c>
      <c r="D196" s="4" t="s">
        <v>55</v>
      </c>
      <c r="E196" s="64" t="s">
        <v>497</v>
      </c>
      <c r="F196" s="64"/>
      <c r="G196" s="39">
        <v>202</v>
      </c>
    </row>
    <row r="197" spans="1:7" ht="18" hidden="1" customHeight="1" x14ac:dyDescent="0.3">
      <c r="A197" s="43">
        <v>188</v>
      </c>
      <c r="B197" s="60">
        <v>412</v>
      </c>
      <c r="C197" s="9" t="s">
        <v>349</v>
      </c>
      <c r="D197" s="4"/>
      <c r="E197" s="58" t="s">
        <v>348</v>
      </c>
      <c r="F197" s="58"/>
      <c r="G197" s="19">
        <f>G198</f>
        <v>53</v>
      </c>
    </row>
    <row r="198" spans="1:7" ht="26" hidden="1" x14ac:dyDescent="0.25">
      <c r="A198" s="43">
        <v>189</v>
      </c>
      <c r="B198" s="61">
        <v>412</v>
      </c>
      <c r="C198" s="11" t="s">
        <v>349</v>
      </c>
      <c r="D198" s="4" t="s">
        <v>70</v>
      </c>
      <c r="E198" s="64" t="s">
        <v>69</v>
      </c>
      <c r="F198" s="64"/>
      <c r="G198" s="39">
        <v>53</v>
      </c>
    </row>
    <row r="199" spans="1:7" ht="26" hidden="1" x14ac:dyDescent="0.3">
      <c r="A199" s="43">
        <v>190</v>
      </c>
      <c r="B199" s="60">
        <v>412</v>
      </c>
      <c r="C199" s="9" t="s">
        <v>361</v>
      </c>
      <c r="D199" s="4"/>
      <c r="E199" s="58" t="s">
        <v>362</v>
      </c>
      <c r="F199" s="58"/>
      <c r="G199" s="19">
        <f>G200</f>
        <v>960</v>
      </c>
    </row>
    <row r="200" spans="1:7" ht="28.5" hidden="1" customHeight="1" x14ac:dyDescent="0.3">
      <c r="A200" s="43">
        <v>191</v>
      </c>
      <c r="B200" s="60">
        <v>412</v>
      </c>
      <c r="C200" s="9" t="s">
        <v>356</v>
      </c>
      <c r="D200" s="4"/>
      <c r="E200" s="58" t="s">
        <v>357</v>
      </c>
      <c r="F200" s="58"/>
      <c r="G200" s="19">
        <f>G201</f>
        <v>960</v>
      </c>
    </row>
    <row r="201" spans="1:7" ht="17.149999999999999" hidden="1" customHeight="1" x14ac:dyDescent="0.25">
      <c r="A201" s="43">
        <v>192</v>
      </c>
      <c r="B201" s="61">
        <v>412</v>
      </c>
      <c r="C201" s="11" t="s">
        <v>356</v>
      </c>
      <c r="D201" s="4" t="s">
        <v>82</v>
      </c>
      <c r="E201" s="64" t="s">
        <v>83</v>
      </c>
      <c r="F201" s="64"/>
      <c r="G201" s="39">
        <f>400+560</f>
        <v>960</v>
      </c>
    </row>
    <row r="202" spans="1:7" ht="39" hidden="1" x14ac:dyDescent="0.3">
      <c r="A202" s="43">
        <v>193</v>
      </c>
      <c r="B202" s="60">
        <v>412</v>
      </c>
      <c r="C202" s="9" t="s">
        <v>224</v>
      </c>
      <c r="D202" s="2"/>
      <c r="E202" s="58" t="s">
        <v>390</v>
      </c>
      <c r="F202" s="58"/>
      <c r="G202" s="19">
        <f>G203</f>
        <v>852.2</v>
      </c>
    </row>
    <row r="203" spans="1:7" ht="26" hidden="1" x14ac:dyDescent="0.3">
      <c r="A203" s="43">
        <v>194</v>
      </c>
      <c r="B203" s="60">
        <v>412</v>
      </c>
      <c r="C203" s="9" t="s">
        <v>225</v>
      </c>
      <c r="D203" s="9"/>
      <c r="E203" s="5" t="s">
        <v>95</v>
      </c>
      <c r="F203" s="5"/>
      <c r="G203" s="19">
        <f>G204+G206</f>
        <v>852.2</v>
      </c>
    </row>
    <row r="204" spans="1:7" ht="29.25" hidden="1" customHeight="1" x14ac:dyDescent="0.3">
      <c r="A204" s="43">
        <v>195</v>
      </c>
      <c r="B204" s="60">
        <v>412</v>
      </c>
      <c r="C204" s="9" t="s">
        <v>226</v>
      </c>
      <c r="D204" s="9"/>
      <c r="E204" s="58" t="s">
        <v>108</v>
      </c>
      <c r="F204" s="58"/>
      <c r="G204" s="19">
        <f>G205</f>
        <v>397.2</v>
      </c>
    </row>
    <row r="205" spans="1:7" ht="33" hidden="1" customHeight="1" x14ac:dyDescent="0.25">
      <c r="A205" s="43">
        <v>196</v>
      </c>
      <c r="B205" s="61">
        <v>412</v>
      </c>
      <c r="C205" s="11" t="s">
        <v>226</v>
      </c>
      <c r="D205" s="4">
        <v>240</v>
      </c>
      <c r="E205" s="64" t="s">
        <v>69</v>
      </c>
      <c r="F205" s="64"/>
      <c r="G205" s="39">
        <v>397.2</v>
      </c>
    </row>
    <row r="206" spans="1:7" s="16" customFormat="1" ht="16.5" hidden="1" customHeight="1" x14ac:dyDescent="0.3">
      <c r="A206" s="43">
        <v>197</v>
      </c>
      <c r="B206" s="60">
        <v>412</v>
      </c>
      <c r="C206" s="9" t="s">
        <v>336</v>
      </c>
      <c r="D206" s="2"/>
      <c r="E206" s="58" t="s">
        <v>423</v>
      </c>
      <c r="F206" s="58"/>
      <c r="G206" s="19">
        <f>G207</f>
        <v>455</v>
      </c>
    </row>
    <row r="207" spans="1:7" ht="26" hidden="1" x14ac:dyDescent="0.25">
      <c r="A207" s="43">
        <v>198</v>
      </c>
      <c r="B207" s="61">
        <v>412</v>
      </c>
      <c r="C207" s="11" t="s">
        <v>336</v>
      </c>
      <c r="D207" s="4">
        <v>240</v>
      </c>
      <c r="E207" s="64" t="s">
        <v>69</v>
      </c>
      <c r="F207" s="64"/>
      <c r="G207" s="39">
        <v>455</v>
      </c>
    </row>
    <row r="208" spans="1:7" ht="15" hidden="1" customHeight="1" x14ac:dyDescent="0.3">
      <c r="A208" s="43">
        <v>199</v>
      </c>
      <c r="B208" s="34">
        <v>412</v>
      </c>
      <c r="C208" s="2" t="s">
        <v>177</v>
      </c>
      <c r="D208" s="2"/>
      <c r="E208" s="58" t="s">
        <v>146</v>
      </c>
      <c r="F208" s="58"/>
      <c r="G208" s="19">
        <f>G209</f>
        <v>1500</v>
      </c>
    </row>
    <row r="209" spans="1:9" ht="26" hidden="1" x14ac:dyDescent="0.3">
      <c r="A209" s="43">
        <v>200</v>
      </c>
      <c r="B209" s="60">
        <v>412</v>
      </c>
      <c r="C209" s="9" t="s">
        <v>376</v>
      </c>
      <c r="D209" s="4"/>
      <c r="E209" s="58" t="s">
        <v>377</v>
      </c>
      <c r="F209" s="58"/>
      <c r="G209" s="19">
        <f>G210</f>
        <v>1500</v>
      </c>
    </row>
    <row r="210" spans="1:9" ht="13" hidden="1" x14ac:dyDescent="0.25">
      <c r="A210" s="43">
        <v>201</v>
      </c>
      <c r="B210" s="61">
        <v>412</v>
      </c>
      <c r="C210" s="11" t="s">
        <v>376</v>
      </c>
      <c r="D210" s="4" t="s">
        <v>50</v>
      </c>
      <c r="E210" s="64" t="s">
        <v>51</v>
      </c>
      <c r="F210" s="64"/>
      <c r="G210" s="39">
        <v>1500</v>
      </c>
    </row>
    <row r="211" spans="1:9" ht="15" x14ac:dyDescent="0.3">
      <c r="A211" s="43">
        <v>202</v>
      </c>
      <c r="B211" s="34">
        <v>500</v>
      </c>
      <c r="C211" s="2"/>
      <c r="D211" s="2"/>
      <c r="E211" s="63" t="s">
        <v>13</v>
      </c>
      <c r="F211" s="86">
        <v>184939.3</v>
      </c>
      <c r="G211" s="19">
        <f>G212+G225+G244+G263</f>
        <v>196475.5</v>
      </c>
      <c r="H211" s="54">
        <f>G211-F211</f>
        <v>11536.200000000012</v>
      </c>
      <c r="I211" s="92">
        <f>G211/F211*100</f>
        <v>106.23783046653688</v>
      </c>
    </row>
    <row r="212" spans="1:9" s="16" customFormat="1" ht="13" x14ac:dyDescent="0.3">
      <c r="A212" s="43">
        <v>203</v>
      </c>
      <c r="B212" s="34">
        <v>501</v>
      </c>
      <c r="C212" s="2"/>
      <c r="D212" s="2"/>
      <c r="E212" s="58" t="s">
        <v>14</v>
      </c>
      <c r="F212" s="87">
        <v>20861.3</v>
      </c>
      <c r="G212" s="19">
        <f>G213</f>
        <v>91544.1</v>
      </c>
      <c r="H212" s="54">
        <f>G212-F212</f>
        <v>70682.8</v>
      </c>
      <c r="I212" s="92">
        <f>G212/F212*100</f>
        <v>438.82260453567136</v>
      </c>
    </row>
    <row r="213" spans="1:9" s="16" customFormat="1" ht="39" hidden="1" x14ac:dyDescent="0.3">
      <c r="A213" s="43">
        <v>204</v>
      </c>
      <c r="B213" s="34">
        <v>501</v>
      </c>
      <c r="C213" s="2" t="s">
        <v>189</v>
      </c>
      <c r="D213" s="2"/>
      <c r="E213" s="58" t="s">
        <v>391</v>
      </c>
      <c r="F213" s="58"/>
      <c r="G213" s="19">
        <f>G214</f>
        <v>91544.1</v>
      </c>
    </row>
    <row r="214" spans="1:9" s="16" customFormat="1" ht="39" hidden="1" x14ac:dyDescent="0.3">
      <c r="A214" s="43">
        <v>205</v>
      </c>
      <c r="B214" s="34">
        <v>501</v>
      </c>
      <c r="C214" s="2" t="s">
        <v>188</v>
      </c>
      <c r="D214" s="2"/>
      <c r="E214" s="58" t="s">
        <v>305</v>
      </c>
      <c r="F214" s="58"/>
      <c r="G214" s="28">
        <f>G215+G217+G219+G221+G223</f>
        <v>91544.1</v>
      </c>
    </row>
    <row r="215" spans="1:9" ht="27" hidden="1" customHeight="1" x14ac:dyDescent="0.3">
      <c r="A215" s="43">
        <v>206</v>
      </c>
      <c r="B215" s="34">
        <v>501</v>
      </c>
      <c r="C215" s="2" t="s">
        <v>228</v>
      </c>
      <c r="D215" s="2"/>
      <c r="E215" s="58" t="s">
        <v>229</v>
      </c>
      <c r="F215" s="58"/>
      <c r="G215" s="19">
        <f>G216</f>
        <v>2000</v>
      </c>
    </row>
    <row r="216" spans="1:9" s="16" customFormat="1" ht="26" hidden="1" x14ac:dyDescent="0.3">
      <c r="A216" s="43">
        <v>207</v>
      </c>
      <c r="B216" s="35">
        <v>501</v>
      </c>
      <c r="C216" s="4" t="s">
        <v>228</v>
      </c>
      <c r="D216" s="4">
        <v>240</v>
      </c>
      <c r="E216" s="64" t="s">
        <v>69</v>
      </c>
      <c r="F216" s="64"/>
      <c r="G216" s="39">
        <v>2000</v>
      </c>
    </row>
    <row r="217" spans="1:9" s="16" customFormat="1" ht="26" hidden="1" x14ac:dyDescent="0.3">
      <c r="A217" s="43">
        <v>208</v>
      </c>
      <c r="B217" s="34">
        <v>501</v>
      </c>
      <c r="C217" s="2" t="s">
        <v>233</v>
      </c>
      <c r="D217" s="2"/>
      <c r="E217" s="58" t="s">
        <v>227</v>
      </c>
      <c r="F217" s="58"/>
      <c r="G217" s="19">
        <f>G218</f>
        <v>1400</v>
      </c>
    </row>
    <row r="218" spans="1:9" ht="26" hidden="1" x14ac:dyDescent="0.25">
      <c r="A218" s="43">
        <v>209</v>
      </c>
      <c r="B218" s="35">
        <v>501</v>
      </c>
      <c r="C218" s="4" t="s">
        <v>233</v>
      </c>
      <c r="D218" s="4">
        <v>240</v>
      </c>
      <c r="E218" s="64" t="s">
        <v>69</v>
      </c>
      <c r="F218" s="64"/>
      <c r="G218" s="39">
        <v>1400</v>
      </c>
    </row>
    <row r="219" spans="1:9" ht="39" hidden="1" x14ac:dyDescent="0.3">
      <c r="A219" s="43">
        <v>210</v>
      </c>
      <c r="B219" s="34">
        <v>501</v>
      </c>
      <c r="C219" s="2" t="s">
        <v>474</v>
      </c>
      <c r="D219" s="2"/>
      <c r="E219" s="65" t="s">
        <v>475</v>
      </c>
      <c r="F219" s="65"/>
      <c r="G219" s="19">
        <f>G220</f>
        <v>5164</v>
      </c>
    </row>
    <row r="220" spans="1:9" ht="13" hidden="1" x14ac:dyDescent="0.25">
      <c r="A220" s="43">
        <v>211</v>
      </c>
      <c r="B220" s="35">
        <v>501</v>
      </c>
      <c r="C220" s="4" t="s">
        <v>474</v>
      </c>
      <c r="D220" s="4" t="s">
        <v>57</v>
      </c>
      <c r="E220" s="64" t="s">
        <v>425</v>
      </c>
      <c r="F220" s="64"/>
      <c r="G220" s="39">
        <v>5164</v>
      </c>
    </row>
    <row r="221" spans="1:9" ht="39" hidden="1" x14ac:dyDescent="0.3">
      <c r="A221" s="43">
        <v>212</v>
      </c>
      <c r="B221" s="34">
        <v>501</v>
      </c>
      <c r="C221" s="2" t="s">
        <v>486</v>
      </c>
      <c r="D221" s="4"/>
      <c r="E221" s="65" t="s">
        <v>487</v>
      </c>
      <c r="F221" s="65"/>
      <c r="G221" s="19">
        <f>G222</f>
        <v>77553.100000000006</v>
      </c>
    </row>
    <row r="222" spans="1:9" ht="13" hidden="1" x14ac:dyDescent="0.25">
      <c r="A222" s="43">
        <v>213</v>
      </c>
      <c r="B222" s="35">
        <v>501</v>
      </c>
      <c r="C222" s="4" t="s">
        <v>486</v>
      </c>
      <c r="D222" s="4" t="s">
        <v>57</v>
      </c>
      <c r="E222" s="64" t="s">
        <v>425</v>
      </c>
      <c r="F222" s="64"/>
      <c r="G222" s="45">
        <v>77553.100000000006</v>
      </c>
    </row>
    <row r="223" spans="1:9" ht="13" hidden="1" x14ac:dyDescent="0.3">
      <c r="A223" s="43">
        <v>214</v>
      </c>
      <c r="B223" s="34">
        <v>501</v>
      </c>
      <c r="C223" s="2" t="s">
        <v>488</v>
      </c>
      <c r="D223" s="4"/>
      <c r="E223" s="65" t="s">
        <v>489</v>
      </c>
      <c r="F223" s="65"/>
      <c r="G223" s="19">
        <f>G224</f>
        <v>5427</v>
      </c>
    </row>
    <row r="224" spans="1:9" ht="13" hidden="1" x14ac:dyDescent="0.25">
      <c r="A224" s="43">
        <v>215</v>
      </c>
      <c r="B224" s="35">
        <v>501</v>
      </c>
      <c r="C224" s="4" t="s">
        <v>488</v>
      </c>
      <c r="D224" s="4" t="s">
        <v>57</v>
      </c>
      <c r="E224" s="64" t="s">
        <v>425</v>
      </c>
      <c r="F224" s="64"/>
      <c r="G224" s="45">
        <v>5427</v>
      </c>
    </row>
    <row r="225" spans="1:9" s="16" customFormat="1" ht="13" x14ac:dyDescent="0.3">
      <c r="A225" s="43">
        <v>216</v>
      </c>
      <c r="B225" s="34">
        <v>502</v>
      </c>
      <c r="C225" s="2"/>
      <c r="D225" s="2"/>
      <c r="E225" s="58" t="s">
        <v>15</v>
      </c>
      <c r="F225" s="87">
        <v>74071</v>
      </c>
      <c r="G225" s="19">
        <f>G226+G241</f>
        <v>37767.4</v>
      </c>
      <c r="H225" s="54">
        <f>G225-F225</f>
        <v>-36303.599999999999</v>
      </c>
      <c r="I225" s="92">
        <f>G225/F225*100</f>
        <v>50.988106006399271</v>
      </c>
    </row>
    <row r="226" spans="1:9" s="15" customFormat="1" ht="39" hidden="1" x14ac:dyDescent="0.3">
      <c r="A226" s="43">
        <v>217</v>
      </c>
      <c r="B226" s="34">
        <v>502</v>
      </c>
      <c r="C226" s="2" t="s">
        <v>189</v>
      </c>
      <c r="D226" s="2"/>
      <c r="E226" s="58" t="s">
        <v>391</v>
      </c>
      <c r="F226" s="58"/>
      <c r="G226" s="19">
        <f>G227+G236+G232</f>
        <v>37687</v>
      </c>
    </row>
    <row r="227" spans="1:9" s="16" customFormat="1" ht="26" hidden="1" x14ac:dyDescent="0.3">
      <c r="A227" s="43">
        <v>218</v>
      </c>
      <c r="B227" s="34">
        <v>502</v>
      </c>
      <c r="C227" s="2" t="s">
        <v>264</v>
      </c>
      <c r="D227" s="2"/>
      <c r="E227" s="65" t="s">
        <v>304</v>
      </c>
      <c r="F227" s="65"/>
      <c r="G227" s="19">
        <f>G230+G228</f>
        <v>25843.200000000001</v>
      </c>
    </row>
    <row r="228" spans="1:9" s="49" customFormat="1" ht="29.25" hidden="1" customHeight="1" x14ac:dyDescent="0.3">
      <c r="A228" s="43">
        <v>219</v>
      </c>
      <c r="B228" s="34">
        <v>502</v>
      </c>
      <c r="C228" s="21" t="s">
        <v>230</v>
      </c>
      <c r="D228" s="21"/>
      <c r="E228" s="58" t="s">
        <v>416</v>
      </c>
      <c r="F228" s="58"/>
      <c r="G228" s="19">
        <f>G229</f>
        <v>12843.2</v>
      </c>
    </row>
    <row r="229" spans="1:9" s="49" customFormat="1" ht="29.25" hidden="1" customHeight="1" x14ac:dyDescent="0.25">
      <c r="A229" s="43">
        <v>220</v>
      </c>
      <c r="B229" s="35">
        <v>502</v>
      </c>
      <c r="C229" s="33" t="s">
        <v>230</v>
      </c>
      <c r="D229" s="33" t="s">
        <v>55</v>
      </c>
      <c r="E229" s="64" t="s">
        <v>497</v>
      </c>
      <c r="F229" s="64"/>
      <c r="G229" s="39">
        <v>12843.2</v>
      </c>
    </row>
    <row r="230" spans="1:9" ht="26" hidden="1" x14ac:dyDescent="0.3">
      <c r="A230" s="43">
        <v>221</v>
      </c>
      <c r="B230" s="34">
        <v>502</v>
      </c>
      <c r="C230" s="2" t="s">
        <v>346</v>
      </c>
      <c r="D230" s="2"/>
      <c r="E230" s="58" t="s">
        <v>347</v>
      </c>
      <c r="F230" s="58"/>
      <c r="G230" s="19">
        <f>G231</f>
        <v>13000</v>
      </c>
    </row>
    <row r="231" spans="1:9" ht="39" hidden="1" x14ac:dyDescent="0.25">
      <c r="A231" s="43">
        <v>222</v>
      </c>
      <c r="B231" s="35">
        <v>502</v>
      </c>
      <c r="C231" s="4" t="s">
        <v>346</v>
      </c>
      <c r="D231" s="4" t="s">
        <v>55</v>
      </c>
      <c r="E231" s="64" t="s">
        <v>497</v>
      </c>
      <c r="F231" s="64"/>
      <c r="G231" s="39">
        <v>13000</v>
      </c>
    </row>
    <row r="232" spans="1:9" ht="26" hidden="1" x14ac:dyDescent="0.3">
      <c r="A232" s="43">
        <v>223</v>
      </c>
      <c r="B232" s="34">
        <v>502</v>
      </c>
      <c r="C232" s="2" t="s">
        <v>265</v>
      </c>
      <c r="D232" s="2"/>
      <c r="E232" s="58" t="s">
        <v>104</v>
      </c>
      <c r="F232" s="58"/>
      <c r="G232" s="19">
        <f>G233</f>
        <v>7793.8</v>
      </c>
    </row>
    <row r="233" spans="1:9" ht="13" hidden="1" x14ac:dyDescent="0.3">
      <c r="A233" s="43">
        <v>224</v>
      </c>
      <c r="B233" s="34">
        <v>502</v>
      </c>
      <c r="C233" s="2" t="s">
        <v>312</v>
      </c>
      <c r="D233" s="2"/>
      <c r="E233" s="58" t="s">
        <v>105</v>
      </c>
      <c r="F233" s="58"/>
      <c r="G233" s="19">
        <f>G234+G235</f>
        <v>7793.8</v>
      </c>
    </row>
    <row r="234" spans="1:9" ht="26" hidden="1" x14ac:dyDescent="0.25">
      <c r="A234" s="43">
        <v>225</v>
      </c>
      <c r="B234" s="35">
        <v>502</v>
      </c>
      <c r="C234" s="4" t="s">
        <v>312</v>
      </c>
      <c r="D234" s="4" t="s">
        <v>70</v>
      </c>
      <c r="E234" s="64" t="s">
        <v>69</v>
      </c>
      <c r="F234" s="64"/>
      <c r="G234" s="39">
        <v>761</v>
      </c>
    </row>
    <row r="235" spans="1:9" ht="13" hidden="1" x14ac:dyDescent="0.25">
      <c r="A235" s="43">
        <v>226</v>
      </c>
      <c r="B235" s="35">
        <v>502</v>
      </c>
      <c r="C235" s="4" t="s">
        <v>312</v>
      </c>
      <c r="D235" s="4" t="s">
        <v>57</v>
      </c>
      <c r="E235" s="64" t="s">
        <v>425</v>
      </c>
      <c r="F235" s="64"/>
      <c r="G235" s="39">
        <v>7032.8</v>
      </c>
    </row>
    <row r="236" spans="1:9" s="16" customFormat="1" ht="26" hidden="1" x14ac:dyDescent="0.3">
      <c r="A236" s="43">
        <v>227</v>
      </c>
      <c r="B236" s="34">
        <v>502</v>
      </c>
      <c r="C236" s="21" t="s">
        <v>232</v>
      </c>
      <c r="D236" s="2"/>
      <c r="E236" s="58" t="s">
        <v>231</v>
      </c>
      <c r="F236" s="58"/>
      <c r="G236" s="19">
        <f>G237+G239</f>
        <v>4050</v>
      </c>
    </row>
    <row r="237" spans="1:9" s="16" customFormat="1" ht="26" hidden="1" x14ac:dyDescent="0.3">
      <c r="A237" s="43">
        <v>228</v>
      </c>
      <c r="B237" s="34">
        <v>502</v>
      </c>
      <c r="C237" s="21" t="s">
        <v>325</v>
      </c>
      <c r="D237" s="2"/>
      <c r="E237" s="58" t="s">
        <v>324</v>
      </c>
      <c r="F237" s="58"/>
      <c r="G237" s="19">
        <f>G238</f>
        <v>50</v>
      </c>
    </row>
    <row r="238" spans="1:9" s="16" customFormat="1" ht="26" hidden="1" x14ac:dyDescent="0.3">
      <c r="A238" s="43">
        <v>229</v>
      </c>
      <c r="B238" s="35">
        <v>502</v>
      </c>
      <c r="C238" s="33" t="s">
        <v>325</v>
      </c>
      <c r="D238" s="4">
        <v>240</v>
      </c>
      <c r="E238" s="64" t="s">
        <v>69</v>
      </c>
      <c r="F238" s="64"/>
      <c r="G238" s="39">
        <v>50</v>
      </c>
    </row>
    <row r="239" spans="1:9" s="16" customFormat="1" ht="16.5" hidden="1" customHeight="1" x14ac:dyDescent="0.3">
      <c r="A239" s="43">
        <v>230</v>
      </c>
      <c r="B239" s="34">
        <v>502</v>
      </c>
      <c r="C239" s="21" t="s">
        <v>378</v>
      </c>
      <c r="D239" s="2"/>
      <c r="E239" s="65" t="s">
        <v>379</v>
      </c>
      <c r="F239" s="65"/>
      <c r="G239" s="19">
        <f>G240</f>
        <v>4000</v>
      </c>
    </row>
    <row r="240" spans="1:9" s="16" customFormat="1" ht="16.5" hidden="1" customHeight="1" x14ac:dyDescent="0.3">
      <c r="A240" s="43">
        <v>231</v>
      </c>
      <c r="B240" s="35">
        <v>502</v>
      </c>
      <c r="C240" s="33" t="s">
        <v>378</v>
      </c>
      <c r="D240" s="4" t="s">
        <v>52</v>
      </c>
      <c r="E240" s="66" t="s">
        <v>53</v>
      </c>
      <c r="F240" s="66"/>
      <c r="G240" s="39">
        <v>4000</v>
      </c>
    </row>
    <row r="241" spans="1:9" s="16" customFormat="1" ht="16.5" hidden="1" customHeight="1" x14ac:dyDescent="0.3">
      <c r="A241" s="43">
        <v>232</v>
      </c>
      <c r="B241" s="60">
        <v>502</v>
      </c>
      <c r="C241" s="2" t="s">
        <v>177</v>
      </c>
      <c r="D241" s="2"/>
      <c r="E241" s="58" t="s">
        <v>146</v>
      </c>
      <c r="F241" s="58"/>
      <c r="G241" s="19">
        <f>G242</f>
        <v>80.400000000000006</v>
      </c>
    </row>
    <row r="242" spans="1:9" s="16" customFormat="1" ht="16.5" hidden="1" customHeight="1" x14ac:dyDescent="0.3">
      <c r="A242" s="43">
        <v>233</v>
      </c>
      <c r="B242" s="34">
        <v>502</v>
      </c>
      <c r="C242" s="2" t="s">
        <v>350</v>
      </c>
      <c r="D242" s="2"/>
      <c r="E242" s="58" t="s">
        <v>351</v>
      </c>
      <c r="F242" s="58"/>
      <c r="G242" s="19">
        <f>G243</f>
        <v>80.400000000000006</v>
      </c>
    </row>
    <row r="243" spans="1:9" s="16" customFormat="1" ht="16.5" hidden="1" customHeight="1" x14ac:dyDescent="0.3">
      <c r="A243" s="43">
        <v>234</v>
      </c>
      <c r="B243" s="35">
        <v>502</v>
      </c>
      <c r="C243" s="4" t="s">
        <v>350</v>
      </c>
      <c r="D243" s="4">
        <v>240</v>
      </c>
      <c r="E243" s="64" t="s">
        <v>69</v>
      </c>
      <c r="F243" s="64"/>
      <c r="G243" s="39">
        <v>80.400000000000006</v>
      </c>
    </row>
    <row r="244" spans="1:9" ht="15" customHeight="1" x14ac:dyDescent="0.3">
      <c r="A244" s="43">
        <v>235</v>
      </c>
      <c r="B244" s="34">
        <v>503</v>
      </c>
      <c r="C244" s="2"/>
      <c r="D244" s="2"/>
      <c r="E244" s="58" t="s">
        <v>16</v>
      </c>
      <c r="F244" s="87">
        <v>62437.3</v>
      </c>
      <c r="G244" s="19">
        <f>G258+G245</f>
        <v>39718</v>
      </c>
      <c r="H244" s="54">
        <f>G244-F244</f>
        <v>-22719.300000000003</v>
      </c>
      <c r="I244" s="92">
        <f>G244/F244*100</f>
        <v>63.612616176548308</v>
      </c>
    </row>
    <row r="245" spans="1:9" s="16" customFormat="1" ht="39" hidden="1" x14ac:dyDescent="0.3">
      <c r="A245" s="43">
        <v>236</v>
      </c>
      <c r="B245" s="34">
        <v>503</v>
      </c>
      <c r="C245" s="2" t="s">
        <v>338</v>
      </c>
      <c r="D245" s="2"/>
      <c r="E245" s="58" t="s">
        <v>459</v>
      </c>
      <c r="F245" s="58"/>
      <c r="G245" s="19">
        <f>G246+G248+G250+G252+G254+G256</f>
        <v>38563</v>
      </c>
    </row>
    <row r="246" spans="1:9" s="16" customFormat="1" ht="26" hidden="1" x14ac:dyDescent="0.3">
      <c r="A246" s="43">
        <v>237</v>
      </c>
      <c r="B246" s="34">
        <v>503</v>
      </c>
      <c r="C246" s="21" t="s">
        <v>337</v>
      </c>
      <c r="D246" s="2"/>
      <c r="E246" s="65" t="s">
        <v>344</v>
      </c>
      <c r="F246" s="65"/>
      <c r="G246" s="19">
        <f>G247</f>
        <v>110.4</v>
      </c>
    </row>
    <row r="247" spans="1:9" ht="26" hidden="1" x14ac:dyDescent="0.25">
      <c r="A247" s="43">
        <v>238</v>
      </c>
      <c r="B247" s="35">
        <v>503</v>
      </c>
      <c r="C247" s="4" t="s">
        <v>337</v>
      </c>
      <c r="D247" s="4" t="s">
        <v>70</v>
      </c>
      <c r="E247" s="64" t="s">
        <v>69</v>
      </c>
      <c r="F247" s="64"/>
      <c r="G247" s="39">
        <v>110.4</v>
      </c>
    </row>
    <row r="248" spans="1:9" s="16" customFormat="1" ht="26" hidden="1" x14ac:dyDescent="0.3">
      <c r="A248" s="43">
        <v>239</v>
      </c>
      <c r="B248" s="34">
        <v>503</v>
      </c>
      <c r="C248" s="21" t="s">
        <v>339</v>
      </c>
      <c r="D248" s="2"/>
      <c r="E248" s="65" t="s">
        <v>420</v>
      </c>
      <c r="F248" s="65"/>
      <c r="G248" s="19">
        <f>G249</f>
        <v>13795</v>
      </c>
    </row>
    <row r="249" spans="1:9" s="16" customFormat="1" ht="26" hidden="1" x14ac:dyDescent="0.3">
      <c r="A249" s="43">
        <v>240</v>
      </c>
      <c r="B249" s="35">
        <v>503</v>
      </c>
      <c r="C249" s="33" t="s">
        <v>339</v>
      </c>
      <c r="D249" s="4" t="s">
        <v>70</v>
      </c>
      <c r="E249" s="64" t="s">
        <v>69</v>
      </c>
      <c r="F249" s="64"/>
      <c r="G249" s="39">
        <f>8795+5000</f>
        <v>13795</v>
      </c>
    </row>
    <row r="250" spans="1:9" ht="39" hidden="1" x14ac:dyDescent="0.3">
      <c r="A250" s="43">
        <v>241</v>
      </c>
      <c r="B250" s="34">
        <v>503</v>
      </c>
      <c r="C250" s="2" t="s">
        <v>448</v>
      </c>
      <c r="D250" s="2"/>
      <c r="E250" s="58" t="s">
        <v>455</v>
      </c>
      <c r="F250" s="58"/>
      <c r="G250" s="19">
        <f>G251</f>
        <v>5616</v>
      </c>
    </row>
    <row r="251" spans="1:9" ht="26" hidden="1" x14ac:dyDescent="0.25">
      <c r="A251" s="43">
        <v>242</v>
      </c>
      <c r="B251" s="35">
        <v>503</v>
      </c>
      <c r="C251" s="4" t="s">
        <v>448</v>
      </c>
      <c r="D251" s="4" t="s">
        <v>70</v>
      </c>
      <c r="E251" s="64" t="s">
        <v>69</v>
      </c>
      <c r="F251" s="64"/>
      <c r="G251" s="39">
        <v>5616</v>
      </c>
    </row>
    <row r="252" spans="1:9" s="16" customFormat="1" ht="39" hidden="1" x14ac:dyDescent="0.3">
      <c r="A252" s="43">
        <v>243</v>
      </c>
      <c r="B252" s="34">
        <v>503</v>
      </c>
      <c r="C252" s="2" t="s">
        <v>449</v>
      </c>
      <c r="D252" s="2"/>
      <c r="E252" s="58" t="s">
        <v>450</v>
      </c>
      <c r="F252" s="58"/>
      <c r="G252" s="19">
        <f>G253</f>
        <v>16119.1</v>
      </c>
    </row>
    <row r="253" spans="1:9" s="16" customFormat="1" ht="26" hidden="1" x14ac:dyDescent="0.3">
      <c r="A253" s="43">
        <v>244</v>
      </c>
      <c r="B253" s="35">
        <v>503</v>
      </c>
      <c r="C253" s="4" t="s">
        <v>449</v>
      </c>
      <c r="D253" s="4">
        <v>240</v>
      </c>
      <c r="E253" s="64" t="s">
        <v>69</v>
      </c>
      <c r="F253" s="64"/>
      <c r="G253" s="39">
        <f>14119.1+2000</f>
        <v>16119.1</v>
      </c>
    </row>
    <row r="254" spans="1:9" s="16" customFormat="1" ht="26" hidden="1" x14ac:dyDescent="0.3">
      <c r="A254" s="43">
        <v>245</v>
      </c>
      <c r="B254" s="34">
        <v>503</v>
      </c>
      <c r="C254" s="2" t="s">
        <v>452</v>
      </c>
      <c r="D254" s="2"/>
      <c r="E254" s="58" t="s">
        <v>451</v>
      </c>
      <c r="F254" s="58"/>
      <c r="G254" s="19">
        <f>G255</f>
        <v>889.5</v>
      </c>
    </row>
    <row r="255" spans="1:9" ht="26" hidden="1" x14ac:dyDescent="0.25">
      <c r="A255" s="43">
        <v>246</v>
      </c>
      <c r="B255" s="35">
        <v>503</v>
      </c>
      <c r="C255" s="4" t="s">
        <v>452</v>
      </c>
      <c r="D255" s="4">
        <v>240</v>
      </c>
      <c r="E255" s="64" t="s">
        <v>69</v>
      </c>
      <c r="F255" s="64"/>
      <c r="G255" s="39">
        <v>889.5</v>
      </c>
    </row>
    <row r="256" spans="1:9" ht="39" hidden="1" x14ac:dyDescent="0.3">
      <c r="A256" s="43">
        <v>247</v>
      </c>
      <c r="B256" s="34">
        <v>503</v>
      </c>
      <c r="C256" s="2" t="s">
        <v>453</v>
      </c>
      <c r="D256" s="2"/>
      <c r="E256" s="58" t="s">
        <v>460</v>
      </c>
      <c r="F256" s="58"/>
      <c r="G256" s="19">
        <f>G257</f>
        <v>2033</v>
      </c>
    </row>
    <row r="257" spans="1:9" ht="27" hidden="1" customHeight="1" x14ac:dyDescent="0.25">
      <c r="A257" s="43">
        <v>248</v>
      </c>
      <c r="B257" s="35">
        <v>503</v>
      </c>
      <c r="C257" s="4" t="s">
        <v>453</v>
      </c>
      <c r="D257" s="4">
        <v>240</v>
      </c>
      <c r="E257" s="64" t="s">
        <v>69</v>
      </c>
      <c r="F257" s="64"/>
      <c r="G257" s="39">
        <v>2033</v>
      </c>
    </row>
    <row r="258" spans="1:9" s="16" customFormat="1" ht="15" hidden="1" customHeight="1" x14ac:dyDescent="0.3">
      <c r="A258" s="43">
        <v>249</v>
      </c>
      <c r="B258" s="34">
        <v>503</v>
      </c>
      <c r="C258" s="2" t="s">
        <v>177</v>
      </c>
      <c r="D258" s="2"/>
      <c r="E258" s="58" t="s">
        <v>146</v>
      </c>
      <c r="F258" s="58"/>
      <c r="G258" s="19">
        <f>G261+G259</f>
        <v>1155</v>
      </c>
    </row>
    <row r="259" spans="1:9" s="16" customFormat="1" ht="26" hidden="1" x14ac:dyDescent="0.3">
      <c r="A259" s="43">
        <v>250</v>
      </c>
      <c r="B259" s="60">
        <v>503</v>
      </c>
      <c r="C259" s="9" t="s">
        <v>376</v>
      </c>
      <c r="D259" s="4"/>
      <c r="E259" s="58" t="s">
        <v>377</v>
      </c>
      <c r="F259" s="58"/>
      <c r="G259" s="19">
        <f>G260</f>
        <v>1000</v>
      </c>
    </row>
    <row r="260" spans="1:9" s="16" customFormat="1" ht="15" hidden="1" customHeight="1" x14ac:dyDescent="0.3">
      <c r="A260" s="43">
        <v>251</v>
      </c>
      <c r="B260" s="61">
        <v>503</v>
      </c>
      <c r="C260" s="11" t="s">
        <v>376</v>
      </c>
      <c r="D260" s="4" t="s">
        <v>50</v>
      </c>
      <c r="E260" s="64" t="s">
        <v>51</v>
      </c>
      <c r="F260" s="64"/>
      <c r="G260" s="39">
        <v>1000</v>
      </c>
    </row>
    <row r="261" spans="1:9" s="16" customFormat="1" ht="18.75" hidden="1" customHeight="1" x14ac:dyDescent="0.3">
      <c r="A261" s="43">
        <v>252</v>
      </c>
      <c r="B261" s="34">
        <v>503</v>
      </c>
      <c r="C261" s="21" t="s">
        <v>327</v>
      </c>
      <c r="D261" s="2"/>
      <c r="E261" s="65" t="s">
        <v>326</v>
      </c>
      <c r="F261" s="65"/>
      <c r="G261" s="19">
        <f>G262</f>
        <v>155</v>
      </c>
    </row>
    <row r="262" spans="1:9" ht="26" hidden="1" x14ac:dyDescent="0.25">
      <c r="A262" s="43">
        <v>253</v>
      </c>
      <c r="B262" s="35">
        <v>503</v>
      </c>
      <c r="C262" s="33" t="s">
        <v>327</v>
      </c>
      <c r="D262" s="4">
        <v>240</v>
      </c>
      <c r="E262" s="64" t="s">
        <v>69</v>
      </c>
      <c r="F262" s="64"/>
      <c r="G262" s="39">
        <v>155</v>
      </c>
    </row>
    <row r="263" spans="1:9" ht="13" x14ac:dyDescent="0.3">
      <c r="A263" s="43">
        <v>254</v>
      </c>
      <c r="B263" s="34">
        <v>505</v>
      </c>
      <c r="C263" s="2"/>
      <c r="D263" s="2"/>
      <c r="E263" s="58" t="s">
        <v>17</v>
      </c>
      <c r="F263" s="87">
        <v>27569.7</v>
      </c>
      <c r="G263" s="19">
        <f>G264+G274</f>
        <v>27446.000000000004</v>
      </c>
      <c r="H263" s="54">
        <f>G263-F263</f>
        <v>-123.69999999999709</v>
      </c>
      <c r="I263" s="92">
        <f>G263/F263*100</f>
        <v>99.551319020518918</v>
      </c>
    </row>
    <row r="264" spans="1:9" ht="39" hidden="1" x14ac:dyDescent="0.3">
      <c r="A264" s="43">
        <v>255</v>
      </c>
      <c r="B264" s="34">
        <v>505</v>
      </c>
      <c r="C264" s="2" t="s">
        <v>189</v>
      </c>
      <c r="D264" s="2"/>
      <c r="E264" s="58" t="s">
        <v>391</v>
      </c>
      <c r="F264" s="58"/>
      <c r="G264" s="19">
        <f>G270+G265</f>
        <v>27392.200000000004</v>
      </c>
    </row>
    <row r="265" spans="1:9" ht="39" hidden="1" x14ac:dyDescent="0.3">
      <c r="A265" s="43">
        <v>256</v>
      </c>
      <c r="B265" s="34">
        <v>505</v>
      </c>
      <c r="C265" s="2" t="s">
        <v>188</v>
      </c>
      <c r="D265" s="2"/>
      <c r="E265" s="58" t="s">
        <v>305</v>
      </c>
      <c r="F265" s="58"/>
      <c r="G265" s="19">
        <f>G266</f>
        <v>17646.000000000004</v>
      </c>
    </row>
    <row r="266" spans="1:9" ht="52" hidden="1" x14ac:dyDescent="0.3">
      <c r="A266" s="43">
        <v>257</v>
      </c>
      <c r="B266" s="34">
        <v>505</v>
      </c>
      <c r="C266" s="2" t="s">
        <v>187</v>
      </c>
      <c r="D266" s="2"/>
      <c r="E266" s="58" t="s">
        <v>186</v>
      </c>
      <c r="F266" s="58"/>
      <c r="G266" s="19">
        <f>G269+G267+G268</f>
        <v>17646.000000000004</v>
      </c>
    </row>
    <row r="267" spans="1:9" ht="13" hidden="1" x14ac:dyDescent="0.25">
      <c r="A267" s="43">
        <v>258</v>
      </c>
      <c r="B267" s="35">
        <v>505</v>
      </c>
      <c r="C267" s="4" t="s">
        <v>187</v>
      </c>
      <c r="D267" s="4" t="s">
        <v>43</v>
      </c>
      <c r="E267" s="64" t="s">
        <v>44</v>
      </c>
      <c r="F267" s="64"/>
      <c r="G267" s="45">
        <v>352.2</v>
      </c>
    </row>
    <row r="268" spans="1:9" ht="26" hidden="1" x14ac:dyDescent="0.25">
      <c r="A268" s="43">
        <v>259</v>
      </c>
      <c r="B268" s="35">
        <v>505</v>
      </c>
      <c r="C268" s="4" t="s">
        <v>187</v>
      </c>
      <c r="D268" s="4">
        <v>240</v>
      </c>
      <c r="E268" s="64" t="s">
        <v>69</v>
      </c>
      <c r="F268" s="64"/>
      <c r="G268" s="45">
        <v>79.400000000000006</v>
      </c>
    </row>
    <row r="269" spans="1:9" ht="27" hidden="1" customHeight="1" x14ac:dyDescent="0.25">
      <c r="A269" s="43">
        <v>260</v>
      </c>
      <c r="B269" s="35">
        <v>505</v>
      </c>
      <c r="C269" s="4" t="s">
        <v>187</v>
      </c>
      <c r="D269" s="4" t="s">
        <v>55</v>
      </c>
      <c r="E269" s="64" t="s">
        <v>497</v>
      </c>
      <c r="F269" s="64"/>
      <c r="G269" s="45">
        <v>17214.400000000001</v>
      </c>
    </row>
    <row r="270" spans="1:9" ht="52" hidden="1" x14ac:dyDescent="0.3">
      <c r="A270" s="43">
        <v>261</v>
      </c>
      <c r="B270" s="34">
        <v>505</v>
      </c>
      <c r="C270" s="2" t="s">
        <v>266</v>
      </c>
      <c r="D270" s="2"/>
      <c r="E270" s="58" t="s">
        <v>392</v>
      </c>
      <c r="F270" s="58"/>
      <c r="G270" s="19">
        <f>G271</f>
        <v>9746.2000000000007</v>
      </c>
    </row>
    <row r="271" spans="1:9" ht="26" hidden="1" x14ac:dyDescent="0.3">
      <c r="A271" s="43">
        <v>262</v>
      </c>
      <c r="B271" s="34">
        <v>505</v>
      </c>
      <c r="C271" s="2" t="s">
        <v>306</v>
      </c>
      <c r="D271" s="2"/>
      <c r="E271" s="58" t="s">
        <v>106</v>
      </c>
      <c r="F271" s="58"/>
      <c r="G271" s="19">
        <f>G272+G273</f>
        <v>9746.2000000000007</v>
      </c>
    </row>
    <row r="272" spans="1:9" ht="13" hidden="1" x14ac:dyDescent="0.25">
      <c r="A272" s="43">
        <v>263</v>
      </c>
      <c r="B272" s="35">
        <v>505</v>
      </c>
      <c r="C272" s="4" t="s">
        <v>306</v>
      </c>
      <c r="D272" s="4" t="s">
        <v>43</v>
      </c>
      <c r="E272" s="64" t="s">
        <v>44</v>
      </c>
      <c r="F272" s="64"/>
      <c r="G272" s="39">
        <v>9716.2000000000007</v>
      </c>
    </row>
    <row r="273" spans="1:9" ht="26" hidden="1" x14ac:dyDescent="0.25">
      <c r="A273" s="43">
        <v>264</v>
      </c>
      <c r="B273" s="35">
        <v>505</v>
      </c>
      <c r="C273" s="4" t="s">
        <v>306</v>
      </c>
      <c r="D273" s="4">
        <v>240</v>
      </c>
      <c r="E273" s="64" t="s">
        <v>69</v>
      </c>
      <c r="F273" s="64"/>
      <c r="G273" s="39">
        <v>30</v>
      </c>
    </row>
    <row r="274" spans="1:9" ht="13" hidden="1" x14ac:dyDescent="0.3">
      <c r="A274" s="43">
        <v>265</v>
      </c>
      <c r="B274" s="72">
        <v>505</v>
      </c>
      <c r="C274" s="68" t="s">
        <v>177</v>
      </c>
      <c r="D274" s="68"/>
      <c r="E274" s="74" t="s">
        <v>146</v>
      </c>
      <c r="F274" s="74"/>
      <c r="G274" s="19">
        <f>G275</f>
        <v>53.8</v>
      </c>
    </row>
    <row r="275" spans="1:9" ht="26" hidden="1" x14ac:dyDescent="0.3">
      <c r="A275" s="43">
        <v>266</v>
      </c>
      <c r="B275" s="72">
        <v>505</v>
      </c>
      <c r="C275" s="70" t="s">
        <v>426</v>
      </c>
      <c r="D275" s="68"/>
      <c r="E275" s="76" t="s">
        <v>427</v>
      </c>
      <c r="F275" s="76"/>
      <c r="G275" s="19">
        <f>G276</f>
        <v>53.8</v>
      </c>
    </row>
    <row r="276" spans="1:9" ht="26" hidden="1" x14ac:dyDescent="0.25">
      <c r="A276" s="43">
        <v>267</v>
      </c>
      <c r="B276" s="73">
        <v>505</v>
      </c>
      <c r="C276" s="71" t="s">
        <v>426</v>
      </c>
      <c r="D276" s="69">
        <v>240</v>
      </c>
      <c r="E276" s="75" t="s">
        <v>69</v>
      </c>
      <c r="F276" s="75"/>
      <c r="G276" s="39">
        <v>53.8</v>
      </c>
    </row>
    <row r="277" spans="1:9" ht="15" x14ac:dyDescent="0.3">
      <c r="A277" s="43">
        <v>268</v>
      </c>
      <c r="B277" s="34">
        <v>600</v>
      </c>
      <c r="C277" s="2"/>
      <c r="D277" s="2"/>
      <c r="E277" s="63" t="s">
        <v>18</v>
      </c>
      <c r="F277" s="86">
        <v>1777</v>
      </c>
      <c r="G277" s="19">
        <f>G278+G283</f>
        <v>1543</v>
      </c>
      <c r="H277" s="54">
        <f>G277-F277</f>
        <v>-234</v>
      </c>
      <c r="I277" s="92">
        <f>G277/F277*100</f>
        <v>86.831738885762519</v>
      </c>
    </row>
    <row r="278" spans="1:9" ht="26" x14ac:dyDescent="0.3">
      <c r="A278" s="43">
        <v>269</v>
      </c>
      <c r="B278" s="34">
        <v>603</v>
      </c>
      <c r="C278" s="2"/>
      <c r="D278" s="2"/>
      <c r="E278" s="58" t="s">
        <v>67</v>
      </c>
      <c r="F278" s="87">
        <v>949.2</v>
      </c>
      <c r="G278" s="19">
        <f>G279</f>
        <v>1240</v>
      </c>
      <c r="H278" s="54">
        <f>G278-F278</f>
        <v>290.79999999999995</v>
      </c>
      <c r="I278" s="92">
        <f>G278/F278*100</f>
        <v>130.63632532659079</v>
      </c>
    </row>
    <row r="279" spans="1:9" ht="39" hidden="1" x14ac:dyDescent="0.3">
      <c r="A279" s="43">
        <v>270</v>
      </c>
      <c r="B279" s="34">
        <v>603</v>
      </c>
      <c r="C279" s="21" t="s">
        <v>220</v>
      </c>
      <c r="D279" s="2"/>
      <c r="E279" s="65" t="s">
        <v>388</v>
      </c>
      <c r="F279" s="65"/>
      <c r="G279" s="19">
        <f>G280</f>
        <v>1240</v>
      </c>
    </row>
    <row r="280" spans="1:9" ht="26" hidden="1" x14ac:dyDescent="0.3">
      <c r="A280" s="43">
        <v>271</v>
      </c>
      <c r="B280" s="1">
        <v>603</v>
      </c>
      <c r="C280" s="2" t="s">
        <v>412</v>
      </c>
      <c r="D280" s="2"/>
      <c r="E280" s="58" t="s">
        <v>413</v>
      </c>
      <c r="F280" s="58"/>
      <c r="G280" s="19">
        <f>G281</f>
        <v>1240</v>
      </c>
    </row>
    <row r="281" spans="1:9" ht="15" hidden="1" customHeight="1" x14ac:dyDescent="0.3">
      <c r="A281" s="43">
        <v>272</v>
      </c>
      <c r="B281" s="34">
        <v>603</v>
      </c>
      <c r="C281" s="21" t="s">
        <v>373</v>
      </c>
      <c r="D281" s="2"/>
      <c r="E281" s="65" t="s">
        <v>107</v>
      </c>
      <c r="F281" s="65"/>
      <c r="G281" s="19">
        <f>G282</f>
        <v>1240</v>
      </c>
    </row>
    <row r="282" spans="1:9" ht="26" hidden="1" x14ac:dyDescent="0.25">
      <c r="A282" s="43">
        <v>273</v>
      </c>
      <c r="B282" s="35">
        <v>603</v>
      </c>
      <c r="C282" s="33" t="s">
        <v>373</v>
      </c>
      <c r="D282" s="4">
        <v>240</v>
      </c>
      <c r="E282" s="64" t="s">
        <v>69</v>
      </c>
      <c r="F282" s="64"/>
      <c r="G282" s="39">
        <v>1240</v>
      </c>
    </row>
    <row r="283" spans="1:9" ht="13.5" customHeight="1" x14ac:dyDescent="0.3">
      <c r="A283" s="43">
        <v>274</v>
      </c>
      <c r="B283" s="34">
        <v>605</v>
      </c>
      <c r="C283" s="33"/>
      <c r="D283" s="4"/>
      <c r="E283" s="58" t="s">
        <v>424</v>
      </c>
      <c r="F283" s="87">
        <v>827.8</v>
      </c>
      <c r="G283" s="19">
        <f>G284</f>
        <v>303</v>
      </c>
      <c r="H283" s="54">
        <f>G283-F283</f>
        <v>-524.79999999999995</v>
      </c>
      <c r="I283" s="92">
        <f>G283/F283*100</f>
        <v>36.603044213578158</v>
      </c>
    </row>
    <row r="284" spans="1:9" ht="39" hidden="1" x14ac:dyDescent="0.3">
      <c r="A284" s="43">
        <v>275</v>
      </c>
      <c r="B284" s="34">
        <v>605</v>
      </c>
      <c r="C284" s="21" t="s">
        <v>220</v>
      </c>
      <c r="D284" s="2"/>
      <c r="E284" s="65" t="s">
        <v>388</v>
      </c>
      <c r="F284" s="65"/>
      <c r="G284" s="19">
        <f>G285</f>
        <v>303</v>
      </c>
    </row>
    <row r="285" spans="1:9" ht="26" hidden="1" x14ac:dyDescent="0.3">
      <c r="A285" s="43">
        <v>276</v>
      </c>
      <c r="B285" s="1">
        <v>605</v>
      </c>
      <c r="C285" s="2" t="s">
        <v>412</v>
      </c>
      <c r="D285" s="2"/>
      <c r="E285" s="58" t="s">
        <v>413</v>
      </c>
      <c r="F285" s="58"/>
      <c r="G285" s="19">
        <f>G286+G288+G290+G292</f>
        <v>303</v>
      </c>
    </row>
    <row r="286" spans="1:9" ht="26" hidden="1" x14ac:dyDescent="0.3">
      <c r="A286" s="43">
        <v>277</v>
      </c>
      <c r="B286" s="34">
        <v>605</v>
      </c>
      <c r="C286" s="21" t="s">
        <v>366</v>
      </c>
      <c r="D286" s="2"/>
      <c r="E286" s="65" t="s">
        <v>367</v>
      </c>
      <c r="F286" s="65"/>
      <c r="G286" s="19">
        <f>G287</f>
        <v>120.2</v>
      </c>
    </row>
    <row r="287" spans="1:9" ht="26" hidden="1" x14ac:dyDescent="0.25">
      <c r="A287" s="43">
        <v>278</v>
      </c>
      <c r="B287" s="35">
        <v>605</v>
      </c>
      <c r="C287" s="33" t="s">
        <v>366</v>
      </c>
      <c r="D287" s="4" t="s">
        <v>70</v>
      </c>
      <c r="E287" s="64" t="s">
        <v>69</v>
      </c>
      <c r="F287" s="64"/>
      <c r="G287" s="39">
        <v>120.2</v>
      </c>
    </row>
    <row r="288" spans="1:9" ht="13" hidden="1" x14ac:dyDescent="0.3">
      <c r="A288" s="43">
        <v>279</v>
      </c>
      <c r="B288" s="34">
        <v>605</v>
      </c>
      <c r="C288" s="21" t="s">
        <v>415</v>
      </c>
      <c r="D288" s="4"/>
      <c r="E288" s="58" t="s">
        <v>369</v>
      </c>
      <c r="F288" s="58"/>
      <c r="G288" s="19">
        <f>G289</f>
        <v>52.8</v>
      </c>
    </row>
    <row r="289" spans="1:9" ht="26" hidden="1" x14ac:dyDescent="0.25">
      <c r="A289" s="43">
        <v>280</v>
      </c>
      <c r="B289" s="35">
        <v>605</v>
      </c>
      <c r="C289" s="33" t="s">
        <v>415</v>
      </c>
      <c r="D289" s="4" t="s">
        <v>70</v>
      </c>
      <c r="E289" s="64" t="s">
        <v>69</v>
      </c>
      <c r="F289" s="64"/>
      <c r="G289" s="39">
        <v>52.8</v>
      </c>
    </row>
    <row r="290" spans="1:9" ht="17.25" hidden="1" customHeight="1" x14ac:dyDescent="0.3">
      <c r="A290" s="43">
        <v>281</v>
      </c>
      <c r="B290" s="34">
        <v>605</v>
      </c>
      <c r="C290" s="21" t="s">
        <v>368</v>
      </c>
      <c r="D290" s="4"/>
      <c r="E290" s="58" t="s">
        <v>371</v>
      </c>
      <c r="F290" s="58"/>
      <c r="G290" s="19">
        <f>G291</f>
        <v>80</v>
      </c>
    </row>
    <row r="291" spans="1:9" ht="17.25" hidden="1" customHeight="1" x14ac:dyDescent="0.25">
      <c r="A291" s="43">
        <v>282</v>
      </c>
      <c r="B291" s="35">
        <v>605</v>
      </c>
      <c r="C291" s="33" t="s">
        <v>368</v>
      </c>
      <c r="D291" s="4" t="s">
        <v>70</v>
      </c>
      <c r="E291" s="64" t="s">
        <v>69</v>
      </c>
      <c r="F291" s="64"/>
      <c r="G291" s="39">
        <v>80</v>
      </c>
    </row>
    <row r="292" spans="1:9" s="16" customFormat="1" ht="13" hidden="1" x14ac:dyDescent="0.3">
      <c r="A292" s="43">
        <v>283</v>
      </c>
      <c r="B292" s="34">
        <v>605</v>
      </c>
      <c r="C292" s="21" t="s">
        <v>370</v>
      </c>
      <c r="D292" s="2"/>
      <c r="E292" s="65" t="s">
        <v>340</v>
      </c>
      <c r="F292" s="65"/>
      <c r="G292" s="19">
        <f>G293</f>
        <v>50</v>
      </c>
    </row>
    <row r="293" spans="1:9" ht="26" hidden="1" x14ac:dyDescent="0.25">
      <c r="A293" s="43">
        <v>284</v>
      </c>
      <c r="B293" s="35">
        <v>605</v>
      </c>
      <c r="C293" s="33" t="s">
        <v>370</v>
      </c>
      <c r="D293" s="4">
        <v>240</v>
      </c>
      <c r="E293" s="64" t="s">
        <v>69</v>
      </c>
      <c r="F293" s="64"/>
      <c r="G293" s="39">
        <v>50</v>
      </c>
    </row>
    <row r="294" spans="1:9" ht="15.75" customHeight="1" x14ac:dyDescent="0.3">
      <c r="A294" s="43">
        <v>285</v>
      </c>
      <c r="B294" s="34">
        <v>700</v>
      </c>
      <c r="C294" s="2"/>
      <c r="D294" s="2"/>
      <c r="E294" s="63" t="s">
        <v>19</v>
      </c>
      <c r="F294" s="86">
        <v>718897.8</v>
      </c>
      <c r="G294" s="19">
        <f>G295+G323+G365+G380+G352</f>
        <v>744848.5</v>
      </c>
      <c r="H294" s="54">
        <f>G294-F294</f>
        <v>25950.699999999953</v>
      </c>
      <c r="I294" s="92">
        <f>G294/F294*100</f>
        <v>103.60978987555671</v>
      </c>
    </row>
    <row r="295" spans="1:9" ht="13" x14ac:dyDescent="0.3">
      <c r="A295" s="43">
        <v>286</v>
      </c>
      <c r="B295" s="34">
        <v>701</v>
      </c>
      <c r="C295" s="2"/>
      <c r="D295" s="2"/>
      <c r="E295" s="58" t="s">
        <v>20</v>
      </c>
      <c r="F295" s="87">
        <v>245647.3</v>
      </c>
      <c r="G295" s="19">
        <f>G296+G320</f>
        <v>259587.69999999998</v>
      </c>
      <c r="H295" s="54">
        <f>G295-F295</f>
        <v>13940.399999999994</v>
      </c>
      <c r="I295" s="92">
        <f>G295/F295*100</f>
        <v>105.67496569268215</v>
      </c>
    </row>
    <row r="296" spans="1:9" ht="39" hidden="1" x14ac:dyDescent="0.3">
      <c r="A296" s="43">
        <v>287</v>
      </c>
      <c r="B296" s="34">
        <v>701</v>
      </c>
      <c r="C296" s="2" t="s">
        <v>267</v>
      </c>
      <c r="D296" s="2"/>
      <c r="E296" s="58" t="s">
        <v>454</v>
      </c>
      <c r="F296" s="58"/>
      <c r="G296" s="19">
        <f>G297+G317+G308</f>
        <v>255587.69999999998</v>
      </c>
    </row>
    <row r="297" spans="1:9" ht="26" hidden="1" x14ac:dyDescent="0.3">
      <c r="A297" s="43">
        <v>288</v>
      </c>
      <c r="B297" s="34">
        <v>701</v>
      </c>
      <c r="C297" s="2" t="s">
        <v>268</v>
      </c>
      <c r="D297" s="2"/>
      <c r="E297" s="58" t="s">
        <v>110</v>
      </c>
      <c r="F297" s="58"/>
      <c r="G297" s="19">
        <f>G298+G303+G306+G301</f>
        <v>223344.9</v>
      </c>
    </row>
    <row r="298" spans="1:9" ht="39" hidden="1" x14ac:dyDescent="0.3">
      <c r="A298" s="43">
        <v>289</v>
      </c>
      <c r="B298" s="34">
        <v>701</v>
      </c>
      <c r="C298" s="2" t="s">
        <v>269</v>
      </c>
      <c r="D298" s="2"/>
      <c r="E298" s="58" t="s">
        <v>111</v>
      </c>
      <c r="F298" s="58"/>
      <c r="G298" s="19">
        <f>G299+G300</f>
        <v>88908.9</v>
      </c>
    </row>
    <row r="299" spans="1:9" ht="13" hidden="1" x14ac:dyDescent="0.25">
      <c r="A299" s="43">
        <v>290</v>
      </c>
      <c r="B299" s="35">
        <v>701</v>
      </c>
      <c r="C299" s="4" t="s">
        <v>269</v>
      </c>
      <c r="D299" s="4" t="s">
        <v>82</v>
      </c>
      <c r="E299" s="64" t="s">
        <v>83</v>
      </c>
      <c r="F299" s="64"/>
      <c r="G299" s="39">
        <v>88408.9</v>
      </c>
    </row>
    <row r="300" spans="1:9" ht="13" hidden="1" x14ac:dyDescent="0.25">
      <c r="A300" s="43">
        <v>291</v>
      </c>
      <c r="B300" s="35">
        <v>701</v>
      </c>
      <c r="C300" s="4" t="s">
        <v>269</v>
      </c>
      <c r="D300" s="4" t="s">
        <v>50</v>
      </c>
      <c r="E300" s="64" t="s">
        <v>51</v>
      </c>
      <c r="F300" s="64"/>
      <c r="G300" s="39">
        <v>500</v>
      </c>
    </row>
    <row r="301" spans="1:9" s="16" customFormat="1" ht="13" hidden="1" x14ac:dyDescent="0.3">
      <c r="A301" s="43">
        <v>292</v>
      </c>
      <c r="B301" s="34">
        <v>701</v>
      </c>
      <c r="C301" s="2" t="s">
        <v>270</v>
      </c>
      <c r="D301" s="2"/>
      <c r="E301" s="58" t="s">
        <v>112</v>
      </c>
      <c r="F301" s="58"/>
      <c r="G301" s="19">
        <f>G302</f>
        <v>3150</v>
      </c>
    </row>
    <row r="302" spans="1:9" ht="13" hidden="1" x14ac:dyDescent="0.25">
      <c r="A302" s="43">
        <v>293</v>
      </c>
      <c r="B302" s="35">
        <v>701</v>
      </c>
      <c r="C302" s="4" t="s">
        <v>270</v>
      </c>
      <c r="D302" s="4" t="s">
        <v>82</v>
      </c>
      <c r="E302" s="64" t="s">
        <v>83</v>
      </c>
      <c r="F302" s="64"/>
      <c r="G302" s="39">
        <v>3150</v>
      </c>
    </row>
    <row r="303" spans="1:9" s="16" customFormat="1" ht="65" hidden="1" x14ac:dyDescent="0.3">
      <c r="A303" s="43">
        <v>294</v>
      </c>
      <c r="B303" s="34">
        <v>701</v>
      </c>
      <c r="C303" s="2" t="s">
        <v>190</v>
      </c>
      <c r="D303" s="2"/>
      <c r="E303" s="58" t="s">
        <v>87</v>
      </c>
      <c r="F303" s="58"/>
      <c r="G303" s="19">
        <f>G304+G305</f>
        <v>129366</v>
      </c>
    </row>
    <row r="304" spans="1:9" s="16" customFormat="1" ht="13" hidden="1" x14ac:dyDescent="0.3">
      <c r="A304" s="43">
        <v>295</v>
      </c>
      <c r="B304" s="35">
        <v>701</v>
      </c>
      <c r="C304" s="4" t="s">
        <v>190</v>
      </c>
      <c r="D304" s="4" t="s">
        <v>82</v>
      </c>
      <c r="E304" s="64" t="s">
        <v>83</v>
      </c>
      <c r="F304" s="64"/>
      <c r="G304" s="45">
        <v>125500</v>
      </c>
    </row>
    <row r="305" spans="1:7" s="16" customFormat="1" ht="13" hidden="1" x14ac:dyDescent="0.3">
      <c r="A305" s="43">
        <v>296</v>
      </c>
      <c r="B305" s="35">
        <v>701</v>
      </c>
      <c r="C305" s="4" t="s">
        <v>190</v>
      </c>
      <c r="D305" s="4" t="s">
        <v>50</v>
      </c>
      <c r="E305" s="64" t="s">
        <v>51</v>
      </c>
      <c r="F305" s="64"/>
      <c r="G305" s="45">
        <v>3866</v>
      </c>
    </row>
    <row r="306" spans="1:7" s="16" customFormat="1" ht="65" hidden="1" x14ac:dyDescent="0.3">
      <c r="A306" s="43">
        <v>297</v>
      </c>
      <c r="B306" s="34">
        <v>701</v>
      </c>
      <c r="C306" s="2" t="s">
        <v>191</v>
      </c>
      <c r="D306" s="2"/>
      <c r="E306" s="58" t="s">
        <v>88</v>
      </c>
      <c r="F306" s="58"/>
      <c r="G306" s="19">
        <f>G307</f>
        <v>1920</v>
      </c>
    </row>
    <row r="307" spans="1:7" s="16" customFormat="1" ht="16.5" hidden="1" customHeight="1" x14ac:dyDescent="0.3">
      <c r="A307" s="43">
        <v>298</v>
      </c>
      <c r="B307" s="35">
        <v>701</v>
      </c>
      <c r="C307" s="4" t="s">
        <v>191</v>
      </c>
      <c r="D307" s="4" t="s">
        <v>82</v>
      </c>
      <c r="E307" s="64" t="s">
        <v>83</v>
      </c>
      <c r="F307" s="64"/>
      <c r="G307" s="45">
        <v>1920</v>
      </c>
    </row>
    <row r="308" spans="1:7" s="16" customFormat="1" ht="30.75" hidden="1" customHeight="1" x14ac:dyDescent="0.3">
      <c r="A308" s="43">
        <v>299</v>
      </c>
      <c r="B308" s="34">
        <v>701</v>
      </c>
      <c r="C308" s="2" t="s">
        <v>273</v>
      </c>
      <c r="D308" s="2"/>
      <c r="E308" s="58" t="s">
        <v>113</v>
      </c>
      <c r="F308" s="58"/>
      <c r="G308" s="19">
        <f>G313+G315+G309+G311</f>
        <v>11116.8</v>
      </c>
    </row>
    <row r="309" spans="1:7" s="16" customFormat="1" ht="45" hidden="1" customHeight="1" x14ac:dyDescent="0.3">
      <c r="A309" s="43">
        <v>300</v>
      </c>
      <c r="B309" s="34">
        <v>701</v>
      </c>
      <c r="C309" s="2" t="s">
        <v>274</v>
      </c>
      <c r="D309" s="2"/>
      <c r="E309" s="58" t="s">
        <v>114</v>
      </c>
      <c r="F309" s="58"/>
      <c r="G309" s="19">
        <f>G310</f>
        <v>5050.3999999999996</v>
      </c>
    </row>
    <row r="310" spans="1:7" s="16" customFormat="1" ht="21.75" hidden="1" customHeight="1" x14ac:dyDescent="0.3">
      <c r="A310" s="43">
        <v>301</v>
      </c>
      <c r="B310" s="35">
        <v>701</v>
      </c>
      <c r="C310" s="4" t="s">
        <v>274</v>
      </c>
      <c r="D310" s="4" t="s">
        <v>82</v>
      </c>
      <c r="E310" s="64" t="s">
        <v>83</v>
      </c>
      <c r="F310" s="64"/>
      <c r="G310" s="39">
        <v>5050.3999999999996</v>
      </c>
    </row>
    <row r="311" spans="1:7" s="16" customFormat="1" ht="17.25" hidden="1" customHeight="1" x14ac:dyDescent="0.3">
      <c r="A311" s="43">
        <v>302</v>
      </c>
      <c r="B311" s="34">
        <v>701</v>
      </c>
      <c r="C311" s="2" t="s">
        <v>275</v>
      </c>
      <c r="D311" s="2"/>
      <c r="E311" s="58" t="s">
        <v>115</v>
      </c>
      <c r="F311" s="58"/>
      <c r="G311" s="19">
        <f>G312</f>
        <v>400</v>
      </c>
    </row>
    <row r="312" spans="1:7" s="16" customFormat="1" ht="20.149999999999999" hidden="1" customHeight="1" x14ac:dyDescent="0.3">
      <c r="A312" s="43">
        <v>303</v>
      </c>
      <c r="B312" s="35">
        <v>701</v>
      </c>
      <c r="C312" s="4" t="s">
        <v>275</v>
      </c>
      <c r="D312" s="4" t="s">
        <v>82</v>
      </c>
      <c r="E312" s="64" t="s">
        <v>83</v>
      </c>
      <c r="F312" s="64"/>
      <c r="G312" s="39">
        <v>400</v>
      </c>
    </row>
    <row r="313" spans="1:7" s="16" customFormat="1" ht="93" hidden="1" customHeight="1" x14ac:dyDescent="0.3">
      <c r="A313" s="43">
        <v>304</v>
      </c>
      <c r="B313" s="34">
        <v>701</v>
      </c>
      <c r="C313" s="21" t="s">
        <v>192</v>
      </c>
      <c r="D313" s="2"/>
      <c r="E313" s="65" t="s">
        <v>89</v>
      </c>
      <c r="F313" s="65"/>
      <c r="G313" s="19">
        <f>G314</f>
        <v>5420</v>
      </c>
    </row>
    <row r="314" spans="1:7" s="16" customFormat="1" ht="16.5" hidden="1" customHeight="1" x14ac:dyDescent="0.3">
      <c r="A314" s="43">
        <v>305</v>
      </c>
      <c r="B314" s="35">
        <v>701</v>
      </c>
      <c r="C314" s="4" t="s">
        <v>192</v>
      </c>
      <c r="D314" s="4" t="s">
        <v>82</v>
      </c>
      <c r="E314" s="64" t="s">
        <v>83</v>
      </c>
      <c r="F314" s="64"/>
      <c r="G314" s="45">
        <v>5420</v>
      </c>
    </row>
    <row r="315" spans="1:7" s="16" customFormat="1" ht="108" hidden="1" customHeight="1" x14ac:dyDescent="0.3">
      <c r="A315" s="43">
        <v>306</v>
      </c>
      <c r="B315" s="34">
        <v>701</v>
      </c>
      <c r="C315" s="2" t="s">
        <v>193</v>
      </c>
      <c r="D315" s="2"/>
      <c r="E315" s="65" t="s">
        <v>90</v>
      </c>
      <c r="F315" s="65"/>
      <c r="G315" s="19">
        <f>G316</f>
        <v>246.4</v>
      </c>
    </row>
    <row r="316" spans="1:7" s="16" customFormat="1" ht="24" hidden="1" customHeight="1" x14ac:dyDescent="0.3">
      <c r="A316" s="43">
        <v>307</v>
      </c>
      <c r="B316" s="35">
        <v>701</v>
      </c>
      <c r="C316" s="4" t="s">
        <v>193</v>
      </c>
      <c r="D316" s="4" t="s">
        <v>82</v>
      </c>
      <c r="E316" s="64" t="s">
        <v>83</v>
      </c>
      <c r="F316" s="64"/>
      <c r="G316" s="45">
        <v>246.4</v>
      </c>
    </row>
    <row r="317" spans="1:7" s="16" customFormat="1" ht="37.5" hidden="1" customHeight="1" x14ac:dyDescent="0.3">
      <c r="A317" s="43">
        <v>308</v>
      </c>
      <c r="B317" s="34">
        <v>701</v>
      </c>
      <c r="C317" s="2" t="s">
        <v>271</v>
      </c>
      <c r="D317" s="2"/>
      <c r="E317" s="58" t="s">
        <v>174</v>
      </c>
      <c r="F317" s="58"/>
      <c r="G317" s="19">
        <f>G318</f>
        <v>21126</v>
      </c>
    </row>
    <row r="318" spans="1:7" ht="40.5" hidden="1" customHeight="1" x14ac:dyDescent="0.3">
      <c r="A318" s="43">
        <v>309</v>
      </c>
      <c r="B318" s="34">
        <v>701</v>
      </c>
      <c r="C318" s="2" t="s">
        <v>272</v>
      </c>
      <c r="D318" s="2"/>
      <c r="E318" s="58" t="s">
        <v>430</v>
      </c>
      <c r="F318" s="58"/>
      <c r="G318" s="19">
        <f>G319</f>
        <v>21126</v>
      </c>
    </row>
    <row r="319" spans="1:7" ht="13" hidden="1" x14ac:dyDescent="0.25">
      <c r="A319" s="43">
        <v>310</v>
      </c>
      <c r="B319" s="35">
        <v>701</v>
      </c>
      <c r="C319" s="4" t="s">
        <v>272</v>
      </c>
      <c r="D319" s="4" t="s">
        <v>82</v>
      </c>
      <c r="E319" s="64" t="s">
        <v>83</v>
      </c>
      <c r="F319" s="64"/>
      <c r="G319" s="39">
        <v>21126</v>
      </c>
    </row>
    <row r="320" spans="1:7" ht="39" hidden="1" x14ac:dyDescent="0.3">
      <c r="A320" s="43">
        <v>311</v>
      </c>
      <c r="B320" s="1">
        <v>701</v>
      </c>
      <c r="C320" s="2" t="s">
        <v>421</v>
      </c>
      <c r="D320" s="4"/>
      <c r="E320" s="58" t="s">
        <v>435</v>
      </c>
      <c r="F320" s="58"/>
      <c r="G320" s="19">
        <f>G321</f>
        <v>4000</v>
      </c>
    </row>
    <row r="321" spans="1:9" ht="39" hidden="1" x14ac:dyDescent="0.3">
      <c r="A321" s="43">
        <v>312</v>
      </c>
      <c r="B321" s="1">
        <v>701</v>
      </c>
      <c r="C321" s="2" t="s">
        <v>422</v>
      </c>
      <c r="D321" s="4"/>
      <c r="E321" s="58" t="s">
        <v>438</v>
      </c>
      <c r="F321" s="58"/>
      <c r="G321" s="19">
        <f>G322</f>
        <v>4000</v>
      </c>
    </row>
    <row r="322" spans="1:9" ht="13" hidden="1" x14ac:dyDescent="0.25">
      <c r="A322" s="43">
        <v>313</v>
      </c>
      <c r="B322" s="3">
        <v>701</v>
      </c>
      <c r="C322" s="4" t="s">
        <v>422</v>
      </c>
      <c r="D322" s="4" t="s">
        <v>82</v>
      </c>
      <c r="E322" s="64" t="s">
        <v>83</v>
      </c>
      <c r="F322" s="64"/>
      <c r="G322" s="39">
        <v>4000</v>
      </c>
    </row>
    <row r="323" spans="1:9" ht="13" x14ac:dyDescent="0.3">
      <c r="A323" s="43">
        <v>314</v>
      </c>
      <c r="B323" s="60">
        <v>702</v>
      </c>
      <c r="C323" s="9"/>
      <c r="D323" s="2"/>
      <c r="E323" s="58" t="s">
        <v>21</v>
      </c>
      <c r="F323" s="87">
        <v>394131.20000000001</v>
      </c>
      <c r="G323" s="19">
        <f>G324+G349</f>
        <v>418413.4</v>
      </c>
      <c r="H323" s="54">
        <f>G323-F323</f>
        <v>24282.200000000012</v>
      </c>
      <c r="I323" s="92">
        <f>G323/F323*100</f>
        <v>106.16094336099249</v>
      </c>
    </row>
    <row r="324" spans="1:9" ht="39" hidden="1" x14ac:dyDescent="0.3">
      <c r="A324" s="43">
        <v>315</v>
      </c>
      <c r="B324" s="34">
        <v>702</v>
      </c>
      <c r="C324" s="2" t="s">
        <v>267</v>
      </c>
      <c r="D324" s="2"/>
      <c r="E324" s="58" t="s">
        <v>454</v>
      </c>
      <c r="F324" s="58"/>
      <c r="G324" s="19">
        <f>G325+G339+G346</f>
        <v>405413.4</v>
      </c>
    </row>
    <row r="325" spans="1:9" ht="26" hidden="1" x14ac:dyDescent="0.3">
      <c r="A325" s="43">
        <v>316</v>
      </c>
      <c r="B325" s="34">
        <v>702</v>
      </c>
      <c r="C325" s="2" t="s">
        <v>273</v>
      </c>
      <c r="D325" s="2"/>
      <c r="E325" s="58" t="s">
        <v>113</v>
      </c>
      <c r="F325" s="58"/>
      <c r="G325" s="19">
        <f>G326+G329+G331+G334+G337</f>
        <v>347849.4</v>
      </c>
    </row>
    <row r="326" spans="1:9" ht="39" hidden="1" x14ac:dyDescent="0.3">
      <c r="A326" s="43">
        <v>317</v>
      </c>
      <c r="B326" s="34">
        <v>702</v>
      </c>
      <c r="C326" s="2" t="s">
        <v>274</v>
      </c>
      <c r="D326" s="2"/>
      <c r="E326" s="58" t="s">
        <v>114</v>
      </c>
      <c r="F326" s="58"/>
      <c r="G326" s="19">
        <f>G327+G328</f>
        <v>104834.7</v>
      </c>
    </row>
    <row r="327" spans="1:9" ht="13" hidden="1" x14ac:dyDescent="0.25">
      <c r="A327" s="43">
        <v>318</v>
      </c>
      <c r="B327" s="35">
        <v>702</v>
      </c>
      <c r="C327" s="4" t="s">
        <v>274</v>
      </c>
      <c r="D327" s="4" t="s">
        <v>82</v>
      </c>
      <c r="E327" s="64" t="s">
        <v>83</v>
      </c>
      <c r="F327" s="64"/>
      <c r="G327" s="39">
        <f>102295.7+1039</f>
        <v>103334.7</v>
      </c>
    </row>
    <row r="328" spans="1:9" ht="13" hidden="1" x14ac:dyDescent="0.25">
      <c r="A328" s="43">
        <v>319</v>
      </c>
      <c r="B328" s="35">
        <v>702</v>
      </c>
      <c r="C328" s="4" t="s">
        <v>274</v>
      </c>
      <c r="D328" s="4" t="s">
        <v>50</v>
      </c>
      <c r="E328" s="64" t="s">
        <v>51</v>
      </c>
      <c r="F328" s="64"/>
      <c r="G328" s="39">
        <v>1500</v>
      </c>
    </row>
    <row r="329" spans="1:9" ht="22.5" hidden="1" customHeight="1" x14ac:dyDescent="0.3">
      <c r="A329" s="43">
        <v>320</v>
      </c>
      <c r="B329" s="34">
        <v>702</v>
      </c>
      <c r="C329" s="2" t="s">
        <v>276</v>
      </c>
      <c r="D329" s="2"/>
      <c r="E329" s="5" t="s">
        <v>116</v>
      </c>
      <c r="F329" s="5"/>
      <c r="G329" s="19">
        <f>G330</f>
        <v>3523.7</v>
      </c>
    </row>
    <row r="330" spans="1:9" s="16" customFormat="1" ht="13" hidden="1" x14ac:dyDescent="0.3">
      <c r="A330" s="43">
        <v>321</v>
      </c>
      <c r="B330" s="35">
        <v>702</v>
      </c>
      <c r="C330" s="4" t="s">
        <v>276</v>
      </c>
      <c r="D330" s="4" t="s">
        <v>82</v>
      </c>
      <c r="E330" s="64" t="s">
        <v>83</v>
      </c>
      <c r="F330" s="64"/>
      <c r="G330" s="39">
        <v>3523.7</v>
      </c>
    </row>
    <row r="331" spans="1:9" ht="104" hidden="1" x14ac:dyDescent="0.25">
      <c r="A331" s="43">
        <v>322</v>
      </c>
      <c r="B331" s="34">
        <v>702</v>
      </c>
      <c r="C331" s="21" t="s">
        <v>192</v>
      </c>
      <c r="D331" s="2"/>
      <c r="E331" s="65" t="s">
        <v>89</v>
      </c>
      <c r="F331" s="65"/>
      <c r="G331" s="28">
        <f>G332+G333</f>
        <v>213373</v>
      </c>
    </row>
    <row r="332" spans="1:9" s="16" customFormat="1" ht="13" hidden="1" x14ac:dyDescent="0.3">
      <c r="A332" s="43">
        <v>323</v>
      </c>
      <c r="B332" s="35">
        <v>702</v>
      </c>
      <c r="C332" s="4" t="s">
        <v>192</v>
      </c>
      <c r="D332" s="4" t="s">
        <v>82</v>
      </c>
      <c r="E332" s="64" t="s">
        <v>83</v>
      </c>
      <c r="F332" s="64"/>
      <c r="G332" s="45">
        <v>213120</v>
      </c>
    </row>
    <row r="333" spans="1:9" s="16" customFormat="1" ht="13" hidden="1" x14ac:dyDescent="0.3">
      <c r="A333" s="43">
        <v>324</v>
      </c>
      <c r="B333" s="35">
        <v>702</v>
      </c>
      <c r="C333" s="4" t="s">
        <v>192</v>
      </c>
      <c r="D333" s="4" t="s">
        <v>50</v>
      </c>
      <c r="E333" s="64" t="s">
        <v>51</v>
      </c>
      <c r="F333" s="64"/>
      <c r="G333" s="45">
        <v>253</v>
      </c>
    </row>
    <row r="334" spans="1:9" s="16" customFormat="1" ht="104" hidden="1" x14ac:dyDescent="0.3">
      <c r="A334" s="43">
        <v>325</v>
      </c>
      <c r="B334" s="34">
        <v>702</v>
      </c>
      <c r="C334" s="2" t="s">
        <v>193</v>
      </c>
      <c r="D334" s="2"/>
      <c r="E334" s="65" t="s">
        <v>90</v>
      </c>
      <c r="F334" s="65"/>
      <c r="G334" s="28">
        <f>G335+G336</f>
        <v>9393.6</v>
      </c>
    </row>
    <row r="335" spans="1:9" s="16" customFormat="1" ht="13" hidden="1" x14ac:dyDescent="0.3">
      <c r="A335" s="43">
        <v>326</v>
      </c>
      <c r="B335" s="35">
        <v>702</v>
      </c>
      <c r="C335" s="4" t="s">
        <v>193</v>
      </c>
      <c r="D335" s="4" t="s">
        <v>82</v>
      </c>
      <c r="E335" s="64" t="s">
        <v>83</v>
      </c>
      <c r="F335" s="64"/>
      <c r="G335" s="45">
        <v>9269</v>
      </c>
    </row>
    <row r="336" spans="1:9" s="16" customFormat="1" ht="13" hidden="1" x14ac:dyDescent="0.3">
      <c r="A336" s="43">
        <v>327</v>
      </c>
      <c r="B336" s="35">
        <v>702</v>
      </c>
      <c r="C336" s="4" t="s">
        <v>193</v>
      </c>
      <c r="D336" s="4" t="s">
        <v>50</v>
      </c>
      <c r="E336" s="64" t="s">
        <v>51</v>
      </c>
      <c r="F336" s="64"/>
      <c r="G336" s="45">
        <v>124.6</v>
      </c>
    </row>
    <row r="337" spans="1:9" s="16" customFormat="1" ht="26" hidden="1" x14ac:dyDescent="0.3">
      <c r="A337" s="43">
        <v>328</v>
      </c>
      <c r="B337" s="1">
        <v>702</v>
      </c>
      <c r="C337" s="2" t="s">
        <v>493</v>
      </c>
      <c r="D337" s="2"/>
      <c r="E337" s="83" t="s">
        <v>494</v>
      </c>
      <c r="F337" s="83"/>
      <c r="G337" s="19">
        <f>G338</f>
        <v>16724.400000000001</v>
      </c>
    </row>
    <row r="338" spans="1:9" s="16" customFormat="1" ht="13" hidden="1" x14ac:dyDescent="0.3">
      <c r="A338" s="43">
        <v>329</v>
      </c>
      <c r="B338" s="3">
        <v>702</v>
      </c>
      <c r="C338" s="4" t="s">
        <v>493</v>
      </c>
      <c r="D338" s="4" t="s">
        <v>82</v>
      </c>
      <c r="E338" s="7" t="s">
        <v>83</v>
      </c>
      <c r="F338" s="7"/>
      <c r="G338" s="45">
        <v>16724.400000000001</v>
      </c>
    </row>
    <row r="339" spans="1:9" ht="39" hidden="1" x14ac:dyDescent="0.3">
      <c r="A339" s="43">
        <v>330</v>
      </c>
      <c r="B339" s="34">
        <v>702</v>
      </c>
      <c r="C339" s="2" t="s">
        <v>271</v>
      </c>
      <c r="D339" s="2"/>
      <c r="E339" s="58" t="s">
        <v>174</v>
      </c>
      <c r="F339" s="58"/>
      <c r="G339" s="19">
        <f>G340+G342+G344</f>
        <v>56964</v>
      </c>
    </row>
    <row r="340" spans="1:9" s="16" customFormat="1" ht="44.15" hidden="1" customHeight="1" x14ac:dyDescent="0.3">
      <c r="A340" s="43">
        <v>331</v>
      </c>
      <c r="B340" s="34">
        <v>702</v>
      </c>
      <c r="C340" s="21" t="s">
        <v>272</v>
      </c>
      <c r="D340" s="21"/>
      <c r="E340" s="58" t="s">
        <v>430</v>
      </c>
      <c r="F340" s="58"/>
      <c r="G340" s="19">
        <f>G341</f>
        <v>44900</v>
      </c>
    </row>
    <row r="341" spans="1:9" s="16" customFormat="1" ht="13" hidden="1" x14ac:dyDescent="0.3">
      <c r="A341" s="43">
        <v>332</v>
      </c>
      <c r="B341" s="35">
        <v>702</v>
      </c>
      <c r="C341" s="33" t="s">
        <v>272</v>
      </c>
      <c r="D341" s="4" t="s">
        <v>82</v>
      </c>
      <c r="E341" s="64" t="s">
        <v>83</v>
      </c>
      <c r="F341" s="64"/>
      <c r="G341" s="39">
        <v>44900</v>
      </c>
    </row>
    <row r="342" spans="1:9" s="16" customFormat="1" ht="39" hidden="1" x14ac:dyDescent="0.3">
      <c r="A342" s="43">
        <v>333</v>
      </c>
      <c r="B342" s="34">
        <v>702</v>
      </c>
      <c r="C342" s="21" t="s">
        <v>342</v>
      </c>
      <c r="D342" s="2"/>
      <c r="E342" s="58" t="s">
        <v>359</v>
      </c>
      <c r="F342" s="58"/>
      <c r="G342" s="19">
        <f>G343</f>
        <v>10564</v>
      </c>
    </row>
    <row r="343" spans="1:9" s="40" customFormat="1" ht="13" hidden="1" x14ac:dyDescent="0.25">
      <c r="A343" s="43">
        <v>334</v>
      </c>
      <c r="B343" s="35">
        <v>702</v>
      </c>
      <c r="C343" s="33" t="s">
        <v>342</v>
      </c>
      <c r="D343" s="4" t="s">
        <v>82</v>
      </c>
      <c r="E343" s="64" t="s">
        <v>83</v>
      </c>
      <c r="F343" s="64"/>
      <c r="G343" s="39">
        <v>10564</v>
      </c>
    </row>
    <row r="344" spans="1:9" s="40" customFormat="1" ht="65" hidden="1" x14ac:dyDescent="0.3">
      <c r="A344" s="43">
        <v>335</v>
      </c>
      <c r="B344" s="34">
        <v>702</v>
      </c>
      <c r="C344" s="21" t="s">
        <v>428</v>
      </c>
      <c r="D344" s="2"/>
      <c r="E344" s="58" t="s">
        <v>465</v>
      </c>
      <c r="F344" s="58"/>
      <c r="G344" s="19">
        <f>G345</f>
        <v>1500</v>
      </c>
    </row>
    <row r="345" spans="1:9" s="40" customFormat="1" ht="13" hidden="1" x14ac:dyDescent="0.25">
      <c r="A345" s="43">
        <v>336</v>
      </c>
      <c r="B345" s="35">
        <v>702</v>
      </c>
      <c r="C345" s="33" t="s">
        <v>428</v>
      </c>
      <c r="D345" s="4" t="s">
        <v>82</v>
      </c>
      <c r="E345" s="64" t="s">
        <v>83</v>
      </c>
      <c r="F345" s="64"/>
      <c r="G345" s="39">
        <v>1500</v>
      </c>
    </row>
    <row r="346" spans="1:9" s="15" customFormat="1" ht="26.25" hidden="1" customHeight="1" x14ac:dyDescent="0.3">
      <c r="A346" s="43">
        <v>337</v>
      </c>
      <c r="B346" s="60">
        <v>702</v>
      </c>
      <c r="C346" s="9" t="s">
        <v>445</v>
      </c>
      <c r="D346" s="2"/>
      <c r="E346" s="58" t="s">
        <v>121</v>
      </c>
      <c r="F346" s="58"/>
      <c r="G346" s="19">
        <f>G347</f>
        <v>600</v>
      </c>
    </row>
    <row r="347" spans="1:9" s="16" customFormat="1" ht="39" hidden="1" x14ac:dyDescent="0.3">
      <c r="A347" s="43">
        <v>338</v>
      </c>
      <c r="B347" s="60">
        <v>702</v>
      </c>
      <c r="C347" s="9" t="s">
        <v>442</v>
      </c>
      <c r="D347" s="2"/>
      <c r="E347" s="58" t="s">
        <v>122</v>
      </c>
      <c r="F347" s="58"/>
      <c r="G347" s="19">
        <f>G348</f>
        <v>600</v>
      </c>
    </row>
    <row r="348" spans="1:9" ht="13" hidden="1" x14ac:dyDescent="0.25">
      <c r="A348" s="43">
        <v>339</v>
      </c>
      <c r="B348" s="61">
        <v>702</v>
      </c>
      <c r="C348" s="11" t="s">
        <v>442</v>
      </c>
      <c r="D348" s="4" t="s">
        <v>82</v>
      </c>
      <c r="E348" s="64" t="s">
        <v>83</v>
      </c>
      <c r="F348" s="64"/>
      <c r="G348" s="39">
        <v>600</v>
      </c>
    </row>
    <row r="349" spans="1:9" ht="39" hidden="1" x14ac:dyDescent="0.3">
      <c r="A349" s="43">
        <v>340</v>
      </c>
      <c r="B349" s="1">
        <v>702</v>
      </c>
      <c r="C349" s="2" t="s">
        <v>421</v>
      </c>
      <c r="D349" s="4"/>
      <c r="E349" s="58" t="s">
        <v>435</v>
      </c>
      <c r="F349" s="58"/>
      <c r="G349" s="19">
        <f>G350</f>
        <v>13000</v>
      </c>
    </row>
    <row r="350" spans="1:9" ht="39" hidden="1" x14ac:dyDescent="0.3">
      <c r="A350" s="43">
        <v>341</v>
      </c>
      <c r="B350" s="1">
        <v>702</v>
      </c>
      <c r="C350" s="2" t="s">
        <v>422</v>
      </c>
      <c r="D350" s="4"/>
      <c r="E350" s="58" t="s">
        <v>438</v>
      </c>
      <c r="F350" s="58"/>
      <c r="G350" s="19">
        <f>G351</f>
        <v>13000</v>
      </c>
    </row>
    <row r="351" spans="1:9" ht="13" hidden="1" x14ac:dyDescent="0.25">
      <c r="A351" s="43">
        <v>342</v>
      </c>
      <c r="B351" s="3">
        <v>702</v>
      </c>
      <c r="C351" s="4" t="s">
        <v>422</v>
      </c>
      <c r="D351" s="4" t="s">
        <v>82</v>
      </c>
      <c r="E351" s="64" t="s">
        <v>83</v>
      </c>
      <c r="F351" s="64"/>
      <c r="G351" s="39">
        <v>13000</v>
      </c>
    </row>
    <row r="352" spans="1:9" s="16" customFormat="1" ht="13" x14ac:dyDescent="0.3">
      <c r="A352" s="43">
        <v>343</v>
      </c>
      <c r="B352" s="60">
        <v>703</v>
      </c>
      <c r="C352" s="9"/>
      <c r="D352" s="2"/>
      <c r="E352" s="58" t="s">
        <v>341</v>
      </c>
      <c r="F352" s="87">
        <v>27262.5</v>
      </c>
      <c r="G352" s="19">
        <f>G353</f>
        <v>28805</v>
      </c>
      <c r="H352" s="54">
        <f>G352-F352</f>
        <v>1542.5</v>
      </c>
      <c r="I352" s="92">
        <f>G352/F352*100</f>
        <v>105.65795506648325</v>
      </c>
    </row>
    <row r="353" spans="1:9" s="16" customFormat="1" ht="39" hidden="1" x14ac:dyDescent="0.3">
      <c r="A353" s="43">
        <v>344</v>
      </c>
      <c r="B353" s="60">
        <v>703</v>
      </c>
      <c r="C353" s="2" t="s">
        <v>267</v>
      </c>
      <c r="D353" s="2"/>
      <c r="E353" s="58" t="s">
        <v>454</v>
      </c>
      <c r="F353" s="58"/>
      <c r="G353" s="19">
        <f>G354</f>
        <v>28805</v>
      </c>
    </row>
    <row r="354" spans="1:9" s="16" customFormat="1" ht="39" hidden="1" x14ac:dyDescent="0.3">
      <c r="A354" s="43">
        <v>345</v>
      </c>
      <c r="B354" s="60">
        <v>703</v>
      </c>
      <c r="C354" s="2" t="s">
        <v>278</v>
      </c>
      <c r="D354" s="2"/>
      <c r="E354" s="58" t="s">
        <v>118</v>
      </c>
      <c r="F354" s="58"/>
      <c r="G354" s="19">
        <f>G363+G355+G359+G361</f>
        <v>28805</v>
      </c>
    </row>
    <row r="355" spans="1:9" s="16" customFormat="1" ht="13" hidden="1" x14ac:dyDescent="0.3">
      <c r="A355" s="43">
        <v>346</v>
      </c>
      <c r="B355" s="34">
        <v>703</v>
      </c>
      <c r="C355" s="2" t="s">
        <v>279</v>
      </c>
      <c r="D355" s="2"/>
      <c r="E355" s="58" t="s">
        <v>120</v>
      </c>
      <c r="F355" s="58"/>
      <c r="G355" s="19">
        <f>G356+G357+G358</f>
        <v>17492.7</v>
      </c>
    </row>
    <row r="356" spans="1:9" s="16" customFormat="1" ht="13" hidden="1" x14ac:dyDescent="0.3">
      <c r="A356" s="43">
        <v>347</v>
      </c>
      <c r="B356" s="35">
        <v>703</v>
      </c>
      <c r="C356" s="4" t="s">
        <v>279</v>
      </c>
      <c r="D356" s="4" t="s">
        <v>43</v>
      </c>
      <c r="E356" s="64" t="s">
        <v>44</v>
      </c>
      <c r="F356" s="64"/>
      <c r="G356" s="39">
        <v>3800</v>
      </c>
    </row>
    <row r="357" spans="1:9" s="16" customFormat="1" ht="26" hidden="1" x14ac:dyDescent="0.3">
      <c r="A357" s="43">
        <v>348</v>
      </c>
      <c r="B357" s="35">
        <v>703</v>
      </c>
      <c r="C357" s="4" t="s">
        <v>279</v>
      </c>
      <c r="D357" s="4">
        <v>240</v>
      </c>
      <c r="E357" s="64" t="s">
        <v>69</v>
      </c>
      <c r="F357" s="64"/>
      <c r="G357" s="39">
        <v>178.8</v>
      </c>
    </row>
    <row r="358" spans="1:9" s="16" customFormat="1" ht="13" hidden="1" x14ac:dyDescent="0.3">
      <c r="A358" s="43">
        <v>349</v>
      </c>
      <c r="B358" s="35">
        <v>703</v>
      </c>
      <c r="C358" s="4" t="s">
        <v>279</v>
      </c>
      <c r="D358" s="4" t="s">
        <v>82</v>
      </c>
      <c r="E358" s="64" t="s">
        <v>83</v>
      </c>
      <c r="F358" s="64"/>
      <c r="G358" s="39">
        <v>13513.9</v>
      </c>
    </row>
    <row r="359" spans="1:9" s="16" customFormat="1" ht="39" hidden="1" x14ac:dyDescent="0.3">
      <c r="A359" s="43">
        <v>350</v>
      </c>
      <c r="B359" s="34">
        <v>703</v>
      </c>
      <c r="C359" s="2" t="s">
        <v>365</v>
      </c>
      <c r="D359" s="4"/>
      <c r="E359" s="58" t="s">
        <v>429</v>
      </c>
      <c r="F359" s="58"/>
      <c r="G359" s="19">
        <f>G360</f>
        <v>1294.3000000000002</v>
      </c>
    </row>
    <row r="360" spans="1:9" s="16" customFormat="1" ht="13" hidden="1" x14ac:dyDescent="0.3">
      <c r="A360" s="43">
        <v>351</v>
      </c>
      <c r="B360" s="35">
        <v>703</v>
      </c>
      <c r="C360" s="4" t="s">
        <v>365</v>
      </c>
      <c r="D360" s="4" t="s">
        <v>82</v>
      </c>
      <c r="E360" s="64" t="s">
        <v>83</v>
      </c>
      <c r="F360" s="64"/>
      <c r="G360" s="39">
        <f>930.7+363.6</f>
        <v>1294.3000000000002</v>
      </c>
    </row>
    <row r="361" spans="1:9" s="16" customFormat="1" ht="27" hidden="1" customHeight="1" x14ac:dyDescent="0.3">
      <c r="A361" s="43">
        <v>352</v>
      </c>
      <c r="B361" s="34">
        <v>703</v>
      </c>
      <c r="C361" s="2" t="s">
        <v>457</v>
      </c>
      <c r="D361" s="4"/>
      <c r="E361" s="58" t="s">
        <v>456</v>
      </c>
      <c r="F361" s="58"/>
      <c r="G361" s="19">
        <f>G362</f>
        <v>2000</v>
      </c>
    </row>
    <row r="362" spans="1:9" s="16" customFormat="1" ht="13" hidden="1" x14ac:dyDescent="0.3">
      <c r="A362" s="43">
        <v>353</v>
      </c>
      <c r="B362" s="35">
        <v>703</v>
      </c>
      <c r="C362" s="4" t="s">
        <v>457</v>
      </c>
      <c r="D362" s="4" t="s">
        <v>82</v>
      </c>
      <c r="E362" s="64" t="s">
        <v>83</v>
      </c>
      <c r="F362" s="64"/>
      <c r="G362" s="39">
        <v>2000</v>
      </c>
    </row>
    <row r="363" spans="1:9" s="16" customFormat="1" ht="104" hidden="1" x14ac:dyDescent="0.3">
      <c r="A363" s="43">
        <v>354</v>
      </c>
      <c r="B363" s="34">
        <v>703</v>
      </c>
      <c r="C363" s="21" t="s">
        <v>417</v>
      </c>
      <c r="D363" s="2"/>
      <c r="E363" s="65" t="s">
        <v>89</v>
      </c>
      <c r="F363" s="65"/>
      <c r="G363" s="28">
        <f>G364</f>
        <v>8018</v>
      </c>
    </row>
    <row r="364" spans="1:9" s="16" customFormat="1" ht="13" hidden="1" x14ac:dyDescent="0.3">
      <c r="A364" s="43">
        <v>355</v>
      </c>
      <c r="B364" s="35">
        <v>703</v>
      </c>
      <c r="C364" s="4" t="s">
        <v>417</v>
      </c>
      <c r="D364" s="4" t="s">
        <v>82</v>
      </c>
      <c r="E364" s="64" t="s">
        <v>83</v>
      </c>
      <c r="F364" s="64"/>
      <c r="G364" s="45">
        <v>8018</v>
      </c>
    </row>
    <row r="365" spans="1:9" s="16" customFormat="1" ht="13" x14ac:dyDescent="0.3">
      <c r="A365" s="43">
        <v>356</v>
      </c>
      <c r="B365" s="34">
        <v>707</v>
      </c>
      <c r="C365" s="2"/>
      <c r="D365" s="2"/>
      <c r="E365" s="5" t="s">
        <v>502</v>
      </c>
      <c r="F365" s="87">
        <v>27807.4</v>
      </c>
      <c r="G365" s="19">
        <f>G366</f>
        <v>10930.800000000001</v>
      </c>
      <c r="H365" s="54">
        <f>G365-F365</f>
        <v>-16876.599999999999</v>
      </c>
      <c r="I365" s="92">
        <f>G365/F365*100</f>
        <v>39.308960924070576</v>
      </c>
    </row>
    <row r="366" spans="1:9" s="16" customFormat="1" ht="39" hidden="1" x14ac:dyDescent="0.3">
      <c r="A366" s="43">
        <v>357</v>
      </c>
      <c r="B366" s="34">
        <v>707</v>
      </c>
      <c r="C366" s="2" t="s">
        <v>267</v>
      </c>
      <c r="D366" s="2"/>
      <c r="E366" s="58" t="s">
        <v>454</v>
      </c>
      <c r="F366" s="58"/>
      <c r="G366" s="19">
        <f>G367+G374+G377</f>
        <v>10930.800000000001</v>
      </c>
    </row>
    <row r="367" spans="1:9" ht="39" hidden="1" x14ac:dyDescent="0.3">
      <c r="A367" s="43">
        <v>358</v>
      </c>
      <c r="B367" s="34">
        <v>707</v>
      </c>
      <c r="C367" s="21" t="s">
        <v>278</v>
      </c>
      <c r="D367" s="2"/>
      <c r="E367" s="58" t="s">
        <v>118</v>
      </c>
      <c r="F367" s="58"/>
      <c r="G367" s="19">
        <f>G370+G368+G372</f>
        <v>9807.8000000000011</v>
      </c>
    </row>
    <row r="368" spans="1:9" s="16" customFormat="1" ht="15.75" hidden="1" customHeight="1" x14ac:dyDescent="0.3">
      <c r="A368" s="43">
        <v>359</v>
      </c>
      <c r="B368" s="34">
        <v>707</v>
      </c>
      <c r="C368" s="21" t="s">
        <v>279</v>
      </c>
      <c r="D368" s="2"/>
      <c r="E368" s="58" t="s">
        <v>120</v>
      </c>
      <c r="F368" s="58"/>
      <c r="G368" s="19">
        <f>G369</f>
        <v>4517.1000000000004</v>
      </c>
    </row>
    <row r="369" spans="1:9" ht="15.75" hidden="1" customHeight="1" x14ac:dyDescent="0.25">
      <c r="A369" s="43">
        <v>360</v>
      </c>
      <c r="B369" s="35">
        <v>707</v>
      </c>
      <c r="C369" s="33" t="s">
        <v>279</v>
      </c>
      <c r="D369" s="4" t="s">
        <v>82</v>
      </c>
      <c r="E369" s="64" t="s">
        <v>83</v>
      </c>
      <c r="F369" s="64"/>
      <c r="G369" s="39">
        <v>4517.1000000000004</v>
      </c>
    </row>
    <row r="370" spans="1:9" s="16" customFormat="1" ht="26" hidden="1" x14ac:dyDescent="0.3">
      <c r="A370" s="43">
        <v>361</v>
      </c>
      <c r="B370" s="60">
        <v>707</v>
      </c>
      <c r="C370" s="55" t="s">
        <v>283</v>
      </c>
      <c r="D370" s="9"/>
      <c r="E370" s="58" t="s">
        <v>117</v>
      </c>
      <c r="F370" s="58"/>
      <c r="G370" s="19">
        <f>G371</f>
        <v>4321.3</v>
      </c>
    </row>
    <row r="371" spans="1:9" ht="13" hidden="1" x14ac:dyDescent="0.25">
      <c r="A371" s="43">
        <v>362</v>
      </c>
      <c r="B371" s="61">
        <v>707</v>
      </c>
      <c r="C371" s="11" t="s">
        <v>283</v>
      </c>
      <c r="D371" s="4" t="s">
        <v>82</v>
      </c>
      <c r="E371" s="64" t="s">
        <v>83</v>
      </c>
      <c r="F371" s="64"/>
      <c r="G371" s="39">
        <v>4321.3</v>
      </c>
    </row>
    <row r="372" spans="1:9" s="16" customFormat="1" ht="13" hidden="1" x14ac:dyDescent="0.3">
      <c r="A372" s="43">
        <v>363</v>
      </c>
      <c r="B372" s="34">
        <v>707</v>
      </c>
      <c r="C372" s="2" t="s">
        <v>364</v>
      </c>
      <c r="D372" s="4"/>
      <c r="E372" s="58" t="s">
        <v>363</v>
      </c>
      <c r="F372" s="58"/>
      <c r="G372" s="19">
        <f>G373</f>
        <v>969.4</v>
      </c>
    </row>
    <row r="373" spans="1:9" s="16" customFormat="1" ht="13" hidden="1" x14ac:dyDescent="0.3">
      <c r="A373" s="43">
        <v>364</v>
      </c>
      <c r="B373" s="35">
        <v>707</v>
      </c>
      <c r="C373" s="4" t="s">
        <v>364</v>
      </c>
      <c r="D373" s="4" t="s">
        <v>82</v>
      </c>
      <c r="E373" s="64" t="s">
        <v>83</v>
      </c>
      <c r="F373" s="64"/>
      <c r="G373" s="45">
        <v>969.4</v>
      </c>
    </row>
    <row r="374" spans="1:9" ht="28.5" hidden="1" customHeight="1" x14ac:dyDescent="0.3">
      <c r="A374" s="43">
        <v>365</v>
      </c>
      <c r="B374" s="34">
        <v>707</v>
      </c>
      <c r="C374" s="2" t="s">
        <v>445</v>
      </c>
      <c r="D374" s="2"/>
      <c r="E374" s="58" t="s">
        <v>121</v>
      </c>
      <c r="F374" s="58"/>
      <c r="G374" s="19">
        <f>G375</f>
        <v>923</v>
      </c>
    </row>
    <row r="375" spans="1:9" ht="31.5" hidden="1" customHeight="1" x14ac:dyDescent="0.3">
      <c r="A375" s="43">
        <v>366</v>
      </c>
      <c r="B375" s="34">
        <v>707</v>
      </c>
      <c r="C375" s="2" t="s">
        <v>443</v>
      </c>
      <c r="D375" s="2"/>
      <c r="E375" s="58" t="s">
        <v>132</v>
      </c>
      <c r="F375" s="58"/>
      <c r="G375" s="19">
        <f>G376</f>
        <v>923</v>
      </c>
    </row>
    <row r="376" spans="1:9" ht="13" hidden="1" x14ac:dyDescent="0.25">
      <c r="A376" s="43">
        <v>367</v>
      </c>
      <c r="B376" s="35">
        <v>707</v>
      </c>
      <c r="C376" s="4" t="s">
        <v>443</v>
      </c>
      <c r="D376" s="4" t="s">
        <v>82</v>
      </c>
      <c r="E376" s="64" t="s">
        <v>83</v>
      </c>
      <c r="F376" s="64"/>
      <c r="G376" s="39">
        <v>923</v>
      </c>
    </row>
    <row r="377" spans="1:9" s="16" customFormat="1" ht="31.5" hidden="1" customHeight="1" x14ac:dyDescent="0.3">
      <c r="A377" s="43">
        <v>368</v>
      </c>
      <c r="B377" s="34">
        <v>707</v>
      </c>
      <c r="C377" s="2" t="s">
        <v>446</v>
      </c>
      <c r="D377" s="2"/>
      <c r="E377" s="58" t="s">
        <v>133</v>
      </c>
      <c r="F377" s="58"/>
      <c r="G377" s="19">
        <f>G378</f>
        <v>200</v>
      </c>
    </row>
    <row r="378" spans="1:9" s="16" customFormat="1" ht="31.5" hidden="1" customHeight="1" x14ac:dyDescent="0.3">
      <c r="A378" s="43">
        <v>369</v>
      </c>
      <c r="B378" s="34">
        <v>707</v>
      </c>
      <c r="C378" s="2" t="s">
        <v>444</v>
      </c>
      <c r="D378" s="2"/>
      <c r="E378" s="58" t="s">
        <v>134</v>
      </c>
      <c r="F378" s="58"/>
      <c r="G378" s="19">
        <f>G379</f>
        <v>200</v>
      </c>
    </row>
    <row r="379" spans="1:9" s="16" customFormat="1" ht="13" hidden="1" x14ac:dyDescent="0.3">
      <c r="A379" s="43">
        <v>370</v>
      </c>
      <c r="B379" s="35">
        <v>707</v>
      </c>
      <c r="C379" s="4" t="s">
        <v>444</v>
      </c>
      <c r="D379" s="4" t="s">
        <v>82</v>
      </c>
      <c r="E379" s="64" t="s">
        <v>83</v>
      </c>
      <c r="F379" s="64"/>
      <c r="G379" s="39">
        <v>200</v>
      </c>
    </row>
    <row r="380" spans="1:9" ht="13" x14ac:dyDescent="0.3">
      <c r="A380" s="43">
        <v>371</v>
      </c>
      <c r="B380" s="34">
        <v>709</v>
      </c>
      <c r="C380" s="2"/>
      <c r="D380" s="2"/>
      <c r="E380" s="58" t="s">
        <v>22</v>
      </c>
      <c r="F380" s="87">
        <v>24049.4</v>
      </c>
      <c r="G380" s="19">
        <f>G381+G395+G404</f>
        <v>27111.599999999999</v>
      </c>
      <c r="H380" s="54">
        <f>G380-F380</f>
        <v>3062.1999999999971</v>
      </c>
      <c r="I380" s="92">
        <f>G380/F380*100</f>
        <v>112.73295799479403</v>
      </c>
    </row>
    <row r="381" spans="1:9" ht="39" hidden="1" x14ac:dyDescent="0.3">
      <c r="A381" s="43">
        <v>372</v>
      </c>
      <c r="B381" s="34">
        <v>709</v>
      </c>
      <c r="C381" s="2" t="s">
        <v>267</v>
      </c>
      <c r="D381" s="2"/>
      <c r="E381" s="58" t="s">
        <v>454</v>
      </c>
      <c r="F381" s="58"/>
      <c r="G381" s="19">
        <f>G385+G382</f>
        <v>26991.599999999999</v>
      </c>
    </row>
    <row r="382" spans="1:9" ht="39" hidden="1" x14ac:dyDescent="0.3">
      <c r="A382" s="43">
        <v>373</v>
      </c>
      <c r="B382" s="34">
        <v>709</v>
      </c>
      <c r="C382" s="21" t="s">
        <v>278</v>
      </c>
      <c r="D382" s="2"/>
      <c r="E382" s="58" t="s">
        <v>118</v>
      </c>
      <c r="F382" s="58"/>
      <c r="G382" s="19">
        <f>G383</f>
        <v>58.2</v>
      </c>
    </row>
    <row r="383" spans="1:9" ht="13" hidden="1" x14ac:dyDescent="0.3">
      <c r="A383" s="43">
        <v>374</v>
      </c>
      <c r="B383" s="34">
        <v>709</v>
      </c>
      <c r="C383" s="2" t="s">
        <v>364</v>
      </c>
      <c r="D383" s="4"/>
      <c r="E383" s="58" t="s">
        <v>363</v>
      </c>
      <c r="F383" s="58"/>
      <c r="G383" s="19">
        <f>G384</f>
        <v>58.2</v>
      </c>
    </row>
    <row r="384" spans="1:9" ht="26" hidden="1" x14ac:dyDescent="0.25">
      <c r="A384" s="43">
        <v>375</v>
      </c>
      <c r="B384" s="35">
        <v>709</v>
      </c>
      <c r="C384" s="4" t="s">
        <v>364</v>
      </c>
      <c r="D384" s="4" t="s">
        <v>70</v>
      </c>
      <c r="E384" s="64" t="s">
        <v>69</v>
      </c>
      <c r="F384" s="64"/>
      <c r="G384" s="45">
        <v>58.2</v>
      </c>
    </row>
    <row r="385" spans="1:7" ht="39" hidden="1" x14ac:dyDescent="0.3">
      <c r="A385" s="43">
        <v>376</v>
      </c>
      <c r="B385" s="34">
        <v>709</v>
      </c>
      <c r="C385" s="2" t="s">
        <v>284</v>
      </c>
      <c r="D385" s="2"/>
      <c r="E385" s="58" t="s">
        <v>393</v>
      </c>
      <c r="F385" s="58"/>
      <c r="G385" s="19">
        <f>G386+G389+G391</f>
        <v>26933.399999999998</v>
      </c>
    </row>
    <row r="386" spans="1:7" ht="15.75" hidden="1" customHeight="1" x14ac:dyDescent="0.3">
      <c r="A386" s="43">
        <v>377</v>
      </c>
      <c r="B386" s="34">
        <v>709</v>
      </c>
      <c r="C386" s="2" t="s">
        <v>308</v>
      </c>
      <c r="D386" s="2"/>
      <c r="E386" s="58" t="s">
        <v>100</v>
      </c>
      <c r="F386" s="58"/>
      <c r="G386" s="19">
        <f>G387+G388</f>
        <v>4317.7999999999993</v>
      </c>
    </row>
    <row r="387" spans="1:7" ht="28.5" hidden="1" customHeight="1" x14ac:dyDescent="0.25">
      <c r="A387" s="43">
        <v>378</v>
      </c>
      <c r="B387" s="35">
        <v>709</v>
      </c>
      <c r="C387" s="4" t="s">
        <v>308</v>
      </c>
      <c r="D387" s="4" t="s">
        <v>49</v>
      </c>
      <c r="E387" s="64" t="s">
        <v>73</v>
      </c>
      <c r="F387" s="64"/>
      <c r="G387" s="39">
        <f>4090.2+11.4</f>
        <v>4101.5999999999995</v>
      </c>
    </row>
    <row r="388" spans="1:7" ht="26" hidden="1" x14ac:dyDescent="0.25">
      <c r="A388" s="43">
        <v>379</v>
      </c>
      <c r="B388" s="35">
        <v>709</v>
      </c>
      <c r="C388" s="4" t="s">
        <v>308</v>
      </c>
      <c r="D388" s="4">
        <v>240</v>
      </c>
      <c r="E388" s="64" t="s">
        <v>69</v>
      </c>
      <c r="F388" s="64"/>
      <c r="G388" s="39">
        <v>216.2</v>
      </c>
    </row>
    <row r="389" spans="1:7" ht="26" hidden="1" x14ac:dyDescent="0.3">
      <c r="A389" s="43">
        <v>380</v>
      </c>
      <c r="B389" s="34">
        <v>709</v>
      </c>
      <c r="C389" s="2" t="s">
        <v>309</v>
      </c>
      <c r="D389" s="2"/>
      <c r="E389" s="58" t="s">
        <v>119</v>
      </c>
      <c r="F389" s="58"/>
      <c r="G389" s="19">
        <f>G390</f>
        <v>500</v>
      </c>
    </row>
    <row r="390" spans="1:7" s="16" customFormat="1" ht="26" hidden="1" x14ac:dyDescent="0.3">
      <c r="A390" s="43">
        <v>381</v>
      </c>
      <c r="B390" s="35">
        <v>709</v>
      </c>
      <c r="C390" s="4" t="s">
        <v>309</v>
      </c>
      <c r="D390" s="4">
        <v>240</v>
      </c>
      <c r="E390" s="64" t="s">
        <v>69</v>
      </c>
      <c r="F390" s="64"/>
      <c r="G390" s="39">
        <v>500</v>
      </c>
    </row>
    <row r="391" spans="1:7" s="15" customFormat="1" ht="13" hidden="1" x14ac:dyDescent="0.25">
      <c r="A391" s="43">
        <v>382</v>
      </c>
      <c r="B391" s="34">
        <v>709</v>
      </c>
      <c r="C391" s="2" t="s">
        <v>310</v>
      </c>
      <c r="D391" s="2"/>
      <c r="E391" s="58" t="s">
        <v>120</v>
      </c>
      <c r="F391" s="58"/>
      <c r="G391" s="28">
        <f>G392+G393+G394</f>
        <v>22115.599999999999</v>
      </c>
    </row>
    <row r="392" spans="1:7" ht="13" hidden="1" x14ac:dyDescent="0.25">
      <c r="A392" s="43">
        <v>383</v>
      </c>
      <c r="B392" s="35">
        <v>709</v>
      </c>
      <c r="C392" s="4" t="s">
        <v>310</v>
      </c>
      <c r="D392" s="4" t="s">
        <v>43</v>
      </c>
      <c r="E392" s="64" t="s">
        <v>44</v>
      </c>
      <c r="F392" s="64"/>
      <c r="G392" s="39">
        <v>18348.5</v>
      </c>
    </row>
    <row r="393" spans="1:7" s="15" customFormat="1" ht="30" hidden="1" customHeight="1" x14ac:dyDescent="0.25">
      <c r="A393" s="43">
        <v>384</v>
      </c>
      <c r="B393" s="35">
        <v>709</v>
      </c>
      <c r="C393" s="4" t="s">
        <v>310</v>
      </c>
      <c r="D393" s="4">
        <v>240</v>
      </c>
      <c r="E393" s="64" t="s">
        <v>69</v>
      </c>
      <c r="F393" s="64"/>
      <c r="G393" s="39">
        <v>3764.1</v>
      </c>
    </row>
    <row r="394" spans="1:7" ht="13" hidden="1" x14ac:dyDescent="0.25">
      <c r="A394" s="43">
        <v>385</v>
      </c>
      <c r="B394" s="35">
        <v>709</v>
      </c>
      <c r="C394" s="4" t="s">
        <v>310</v>
      </c>
      <c r="D394" s="4" t="s">
        <v>71</v>
      </c>
      <c r="E394" s="64" t="s">
        <v>72</v>
      </c>
      <c r="F394" s="64"/>
      <c r="G394" s="39">
        <v>3</v>
      </c>
    </row>
    <row r="395" spans="1:7" ht="28.5" hidden="1" customHeight="1" x14ac:dyDescent="0.3">
      <c r="A395" s="43">
        <v>386</v>
      </c>
      <c r="B395" s="60">
        <v>709</v>
      </c>
      <c r="C395" s="9" t="s">
        <v>285</v>
      </c>
      <c r="D395" s="2"/>
      <c r="E395" s="58" t="s">
        <v>394</v>
      </c>
      <c r="F395" s="58"/>
      <c r="G395" s="19">
        <f>G396+G399</f>
        <v>20</v>
      </c>
    </row>
    <row r="396" spans="1:7" ht="26" hidden="1" x14ac:dyDescent="0.3">
      <c r="A396" s="43">
        <v>387</v>
      </c>
      <c r="B396" s="60">
        <v>709</v>
      </c>
      <c r="C396" s="9" t="s">
        <v>286</v>
      </c>
      <c r="D396" s="2"/>
      <c r="E396" s="58" t="s">
        <v>158</v>
      </c>
      <c r="F396" s="58"/>
      <c r="G396" s="19">
        <f>G397</f>
        <v>10</v>
      </c>
    </row>
    <row r="397" spans="1:7" ht="30" hidden="1" customHeight="1" x14ac:dyDescent="0.3">
      <c r="A397" s="43">
        <v>388</v>
      </c>
      <c r="B397" s="60">
        <v>709</v>
      </c>
      <c r="C397" s="9" t="s">
        <v>287</v>
      </c>
      <c r="D397" s="2"/>
      <c r="E397" s="58" t="s">
        <v>159</v>
      </c>
      <c r="F397" s="58"/>
      <c r="G397" s="19">
        <f>G398</f>
        <v>10</v>
      </c>
    </row>
    <row r="398" spans="1:7" ht="17.5" hidden="1" customHeight="1" x14ac:dyDescent="0.25">
      <c r="A398" s="43">
        <v>389</v>
      </c>
      <c r="B398" s="61">
        <v>709</v>
      </c>
      <c r="C398" s="11" t="s">
        <v>287</v>
      </c>
      <c r="D398" s="4" t="s">
        <v>82</v>
      </c>
      <c r="E398" s="64" t="s">
        <v>83</v>
      </c>
      <c r="F398" s="64"/>
      <c r="G398" s="39">
        <v>10</v>
      </c>
    </row>
    <row r="399" spans="1:7" s="16" customFormat="1" ht="39" hidden="1" x14ac:dyDescent="0.3">
      <c r="A399" s="43">
        <v>390</v>
      </c>
      <c r="B399" s="60">
        <v>709</v>
      </c>
      <c r="C399" s="9" t="s">
        <v>288</v>
      </c>
      <c r="D399" s="2"/>
      <c r="E399" s="58" t="s">
        <v>160</v>
      </c>
      <c r="F399" s="58"/>
      <c r="G399" s="19">
        <f>G400+G402</f>
        <v>10</v>
      </c>
    </row>
    <row r="400" spans="1:7" ht="39" hidden="1" x14ac:dyDescent="0.3">
      <c r="A400" s="43">
        <v>391</v>
      </c>
      <c r="B400" s="60">
        <v>709</v>
      </c>
      <c r="C400" s="9" t="s">
        <v>289</v>
      </c>
      <c r="D400" s="2"/>
      <c r="E400" s="58" t="s">
        <v>161</v>
      </c>
      <c r="F400" s="58"/>
      <c r="G400" s="19">
        <f>G401</f>
        <v>5</v>
      </c>
    </row>
    <row r="401" spans="1:9" s="16" customFormat="1" ht="13" hidden="1" x14ac:dyDescent="0.3">
      <c r="A401" s="43">
        <v>392</v>
      </c>
      <c r="B401" s="61">
        <v>709</v>
      </c>
      <c r="C401" s="11" t="s">
        <v>289</v>
      </c>
      <c r="D401" s="4" t="s">
        <v>82</v>
      </c>
      <c r="E401" s="64" t="s">
        <v>83</v>
      </c>
      <c r="F401" s="64"/>
      <c r="G401" s="39">
        <v>5</v>
      </c>
    </row>
    <row r="402" spans="1:9" ht="26" hidden="1" x14ac:dyDescent="0.3">
      <c r="A402" s="43">
        <v>393</v>
      </c>
      <c r="B402" s="60">
        <v>709</v>
      </c>
      <c r="C402" s="9" t="s">
        <v>290</v>
      </c>
      <c r="D402" s="2"/>
      <c r="E402" s="58" t="s">
        <v>162</v>
      </c>
      <c r="F402" s="58"/>
      <c r="G402" s="19">
        <f>G403</f>
        <v>5</v>
      </c>
    </row>
    <row r="403" spans="1:9" ht="13" hidden="1" x14ac:dyDescent="0.25">
      <c r="A403" s="43">
        <v>394</v>
      </c>
      <c r="B403" s="61">
        <v>709</v>
      </c>
      <c r="C403" s="11" t="s">
        <v>290</v>
      </c>
      <c r="D403" s="4" t="s">
        <v>82</v>
      </c>
      <c r="E403" s="64" t="s">
        <v>83</v>
      </c>
      <c r="F403" s="64"/>
      <c r="G403" s="39">
        <v>5</v>
      </c>
    </row>
    <row r="404" spans="1:9" ht="26" hidden="1" x14ac:dyDescent="0.3">
      <c r="A404" s="43">
        <v>395</v>
      </c>
      <c r="B404" s="34">
        <v>709</v>
      </c>
      <c r="C404" s="2" t="s">
        <v>222</v>
      </c>
      <c r="D404" s="2"/>
      <c r="E404" s="58" t="s">
        <v>407</v>
      </c>
      <c r="F404" s="58"/>
      <c r="G404" s="19">
        <f>G405</f>
        <v>100</v>
      </c>
    </row>
    <row r="405" spans="1:9" s="16" customFormat="1" ht="26" hidden="1" x14ac:dyDescent="0.3">
      <c r="A405" s="43">
        <v>396</v>
      </c>
      <c r="B405" s="34">
        <v>709</v>
      </c>
      <c r="C405" s="2" t="s">
        <v>257</v>
      </c>
      <c r="D405" s="2"/>
      <c r="E405" s="58" t="s">
        <v>129</v>
      </c>
      <c r="F405" s="58"/>
      <c r="G405" s="19">
        <f>G406+G408</f>
        <v>100</v>
      </c>
    </row>
    <row r="406" spans="1:9" ht="26" hidden="1" x14ac:dyDescent="0.3">
      <c r="A406" s="43">
        <v>397</v>
      </c>
      <c r="B406" s="34">
        <v>709</v>
      </c>
      <c r="C406" s="2" t="s">
        <v>408</v>
      </c>
      <c r="D406" s="2"/>
      <c r="E406" s="58" t="s">
        <v>172</v>
      </c>
      <c r="F406" s="58"/>
      <c r="G406" s="19">
        <f>G407</f>
        <v>50</v>
      </c>
    </row>
    <row r="407" spans="1:9" s="16" customFormat="1" ht="13" hidden="1" x14ac:dyDescent="0.3">
      <c r="A407" s="43">
        <v>398</v>
      </c>
      <c r="B407" s="35">
        <v>709</v>
      </c>
      <c r="C407" s="4" t="s">
        <v>408</v>
      </c>
      <c r="D407" s="4" t="s">
        <v>82</v>
      </c>
      <c r="E407" s="64" t="s">
        <v>83</v>
      </c>
      <c r="F407" s="64"/>
      <c r="G407" s="39">
        <v>50</v>
      </c>
    </row>
    <row r="408" spans="1:9" s="16" customFormat="1" ht="13" hidden="1" x14ac:dyDescent="0.3">
      <c r="A408" s="43">
        <v>399</v>
      </c>
      <c r="B408" s="34">
        <v>709</v>
      </c>
      <c r="C408" s="2" t="s">
        <v>409</v>
      </c>
      <c r="D408" s="2"/>
      <c r="E408" s="58" t="s">
        <v>345</v>
      </c>
      <c r="F408" s="58"/>
      <c r="G408" s="19">
        <f>G409</f>
        <v>50</v>
      </c>
    </row>
    <row r="409" spans="1:9" s="16" customFormat="1" ht="13" hidden="1" x14ac:dyDescent="0.3">
      <c r="A409" s="43">
        <v>400</v>
      </c>
      <c r="B409" s="35">
        <v>709</v>
      </c>
      <c r="C409" s="4" t="s">
        <v>409</v>
      </c>
      <c r="D409" s="4" t="s">
        <v>82</v>
      </c>
      <c r="E409" s="64" t="s">
        <v>83</v>
      </c>
      <c r="F409" s="64"/>
      <c r="G409" s="39">
        <v>50</v>
      </c>
    </row>
    <row r="410" spans="1:9" ht="15" x14ac:dyDescent="0.3">
      <c r="A410" s="43">
        <v>401</v>
      </c>
      <c r="B410" s="34">
        <v>800</v>
      </c>
      <c r="C410" s="2"/>
      <c r="D410" s="4"/>
      <c r="E410" s="63" t="s">
        <v>39</v>
      </c>
      <c r="F410" s="86">
        <v>139458</v>
      </c>
      <c r="G410" s="19">
        <f>G411+G429</f>
        <v>135231</v>
      </c>
      <c r="H410" s="54">
        <f>G410-F410</f>
        <v>-4227</v>
      </c>
      <c r="I410" s="92">
        <f>G410/F410*100</f>
        <v>96.968979907929267</v>
      </c>
    </row>
    <row r="411" spans="1:9" ht="13" x14ac:dyDescent="0.3">
      <c r="A411" s="43">
        <v>402</v>
      </c>
      <c r="B411" s="34">
        <v>801</v>
      </c>
      <c r="C411" s="2"/>
      <c r="D411" s="2"/>
      <c r="E411" s="58" t="s">
        <v>23</v>
      </c>
      <c r="F411" s="87">
        <v>116933.8</v>
      </c>
      <c r="G411" s="19">
        <f>G412</f>
        <v>111799.40000000001</v>
      </c>
      <c r="H411" s="54">
        <f>G411-F411</f>
        <v>-5134.3999999999942</v>
      </c>
      <c r="I411" s="92">
        <f>G411/F411*100</f>
        <v>95.609139530229925</v>
      </c>
    </row>
    <row r="412" spans="1:9" ht="26" hidden="1" x14ac:dyDescent="0.3">
      <c r="A412" s="43">
        <v>403</v>
      </c>
      <c r="B412" s="34">
        <v>801</v>
      </c>
      <c r="C412" s="2" t="s">
        <v>197</v>
      </c>
      <c r="D412" s="2"/>
      <c r="E412" s="58" t="s">
        <v>395</v>
      </c>
      <c r="F412" s="58"/>
      <c r="G412" s="19">
        <f>G413</f>
        <v>111799.40000000001</v>
      </c>
    </row>
    <row r="413" spans="1:9" ht="13" hidden="1" x14ac:dyDescent="0.3">
      <c r="A413" s="43">
        <v>404</v>
      </c>
      <c r="B413" s="34">
        <v>801</v>
      </c>
      <c r="C413" s="9" t="s">
        <v>196</v>
      </c>
      <c r="D413" s="2"/>
      <c r="E413" s="58" t="s">
        <v>96</v>
      </c>
      <c r="F413" s="58"/>
      <c r="G413" s="19">
        <f>G414+G416+G418+G420+G424+G426</f>
        <v>111799.40000000001</v>
      </c>
    </row>
    <row r="414" spans="1:9" s="16" customFormat="1" ht="27" hidden="1" customHeight="1" x14ac:dyDescent="0.3">
      <c r="A414" s="43">
        <v>405</v>
      </c>
      <c r="B414" s="34">
        <v>801</v>
      </c>
      <c r="C414" s="2" t="s">
        <v>195</v>
      </c>
      <c r="D414" s="2"/>
      <c r="E414" s="58" t="s">
        <v>142</v>
      </c>
      <c r="F414" s="58"/>
      <c r="G414" s="19">
        <f>G415</f>
        <v>20781</v>
      </c>
    </row>
    <row r="415" spans="1:9" s="16" customFormat="1" ht="13" hidden="1" x14ac:dyDescent="0.3">
      <c r="A415" s="43">
        <v>406</v>
      </c>
      <c r="B415" s="35">
        <v>801</v>
      </c>
      <c r="C415" s="4" t="s">
        <v>195</v>
      </c>
      <c r="D415" s="4" t="s">
        <v>82</v>
      </c>
      <c r="E415" s="64" t="s">
        <v>83</v>
      </c>
      <c r="F415" s="64"/>
      <c r="G415" s="39">
        <v>20781</v>
      </c>
    </row>
    <row r="416" spans="1:9" ht="30.65" hidden="1" customHeight="1" x14ac:dyDescent="0.3">
      <c r="A416" s="43">
        <v>407</v>
      </c>
      <c r="B416" s="34">
        <v>801</v>
      </c>
      <c r="C416" s="2" t="s">
        <v>198</v>
      </c>
      <c r="D416" s="2"/>
      <c r="E416" s="58" t="s">
        <v>143</v>
      </c>
      <c r="F416" s="58"/>
      <c r="G416" s="19">
        <f>G417</f>
        <v>18586.599999999999</v>
      </c>
    </row>
    <row r="417" spans="1:9" ht="13" hidden="1" x14ac:dyDescent="0.25">
      <c r="A417" s="43">
        <v>408</v>
      </c>
      <c r="B417" s="35">
        <v>801</v>
      </c>
      <c r="C417" s="4" t="s">
        <v>198</v>
      </c>
      <c r="D417" s="4" t="s">
        <v>77</v>
      </c>
      <c r="E417" s="64" t="s">
        <v>78</v>
      </c>
      <c r="F417" s="64"/>
      <c r="G417" s="39">
        <v>18586.599999999999</v>
      </c>
    </row>
    <row r="418" spans="1:9" ht="26" hidden="1" x14ac:dyDescent="0.3">
      <c r="A418" s="43">
        <v>409</v>
      </c>
      <c r="B418" s="34">
        <v>801</v>
      </c>
      <c r="C418" s="2" t="s">
        <v>199</v>
      </c>
      <c r="D418" s="2"/>
      <c r="E418" s="58" t="s">
        <v>144</v>
      </c>
      <c r="F418" s="58"/>
      <c r="G418" s="19">
        <f>G419</f>
        <v>70841.600000000006</v>
      </c>
    </row>
    <row r="419" spans="1:9" ht="15.75" hidden="1" customHeight="1" x14ac:dyDescent="0.25">
      <c r="A419" s="43">
        <v>410</v>
      </c>
      <c r="B419" s="35">
        <v>801</v>
      </c>
      <c r="C419" s="4" t="s">
        <v>199</v>
      </c>
      <c r="D419" s="4" t="s">
        <v>77</v>
      </c>
      <c r="E419" s="64" t="s">
        <v>78</v>
      </c>
      <c r="F419" s="64"/>
      <c r="G419" s="39">
        <v>70841.600000000006</v>
      </c>
    </row>
    <row r="420" spans="1:9" ht="16.5" hidden="1" customHeight="1" x14ac:dyDescent="0.3">
      <c r="A420" s="43">
        <v>411</v>
      </c>
      <c r="B420" s="34">
        <v>801</v>
      </c>
      <c r="C420" s="2" t="s">
        <v>200</v>
      </c>
      <c r="D420" s="2"/>
      <c r="E420" s="58" t="s">
        <v>38</v>
      </c>
      <c r="F420" s="58"/>
      <c r="G420" s="19">
        <f>G421+G422+G423</f>
        <v>1300</v>
      </c>
    </row>
    <row r="421" spans="1:9" ht="26" hidden="1" x14ac:dyDescent="0.25">
      <c r="A421" s="43">
        <v>412</v>
      </c>
      <c r="B421" s="35">
        <v>801</v>
      </c>
      <c r="C421" s="4" t="s">
        <v>200</v>
      </c>
      <c r="D421" s="4" t="s">
        <v>70</v>
      </c>
      <c r="E421" s="64" t="s">
        <v>69</v>
      </c>
      <c r="F421" s="64"/>
      <c r="G421" s="39">
        <f>360+400+110</f>
        <v>870</v>
      </c>
    </row>
    <row r="422" spans="1:9" ht="14.25" hidden="1" customHeight="1" x14ac:dyDescent="0.25">
      <c r="A422" s="43">
        <v>413</v>
      </c>
      <c r="B422" s="35">
        <v>801</v>
      </c>
      <c r="C422" s="4" t="s">
        <v>200</v>
      </c>
      <c r="D422" s="4" t="s">
        <v>77</v>
      </c>
      <c r="E422" s="64" t="s">
        <v>78</v>
      </c>
      <c r="F422" s="64"/>
      <c r="G422" s="39">
        <f>245+140</f>
        <v>385</v>
      </c>
    </row>
    <row r="423" spans="1:9" ht="14.25" hidden="1" customHeight="1" x14ac:dyDescent="0.25">
      <c r="A423" s="43">
        <v>414</v>
      </c>
      <c r="B423" s="35">
        <v>801</v>
      </c>
      <c r="C423" s="4" t="s">
        <v>200</v>
      </c>
      <c r="D423" s="4" t="s">
        <v>82</v>
      </c>
      <c r="E423" s="64" t="s">
        <v>83</v>
      </c>
      <c r="F423" s="64"/>
      <c r="G423" s="39">
        <v>45</v>
      </c>
    </row>
    <row r="424" spans="1:9" ht="65" hidden="1" x14ac:dyDescent="0.3">
      <c r="A424" s="43">
        <v>415</v>
      </c>
      <c r="B424" s="60">
        <v>801</v>
      </c>
      <c r="C424" s="9" t="s">
        <v>431</v>
      </c>
      <c r="D424" s="4"/>
      <c r="E424" s="58" t="s">
        <v>432</v>
      </c>
      <c r="F424" s="58"/>
      <c r="G424" s="19">
        <f>G425</f>
        <v>200</v>
      </c>
    </row>
    <row r="425" spans="1:9" ht="13" hidden="1" x14ac:dyDescent="0.25">
      <c r="A425" s="43">
        <v>416</v>
      </c>
      <c r="B425" s="61">
        <v>801</v>
      </c>
      <c r="C425" s="11" t="s">
        <v>431</v>
      </c>
      <c r="D425" s="4" t="s">
        <v>77</v>
      </c>
      <c r="E425" s="64" t="s">
        <v>78</v>
      </c>
      <c r="F425" s="64"/>
      <c r="G425" s="39">
        <v>200</v>
      </c>
    </row>
    <row r="426" spans="1:9" ht="65" hidden="1" x14ac:dyDescent="0.3">
      <c r="A426" s="43">
        <v>417</v>
      </c>
      <c r="B426" s="60">
        <v>801</v>
      </c>
      <c r="C426" s="9" t="s">
        <v>433</v>
      </c>
      <c r="D426" s="21"/>
      <c r="E426" s="58" t="s">
        <v>434</v>
      </c>
      <c r="F426" s="58"/>
      <c r="G426" s="19">
        <f>G427+G428</f>
        <v>90.2</v>
      </c>
    </row>
    <row r="427" spans="1:9" ht="13" hidden="1" x14ac:dyDescent="0.25">
      <c r="A427" s="43">
        <v>418</v>
      </c>
      <c r="B427" s="61">
        <v>801</v>
      </c>
      <c r="C427" s="11" t="s">
        <v>433</v>
      </c>
      <c r="D427" s="4" t="s">
        <v>77</v>
      </c>
      <c r="E427" s="64" t="s">
        <v>78</v>
      </c>
      <c r="F427" s="64"/>
      <c r="G427" s="39">
        <v>45.1</v>
      </c>
    </row>
    <row r="428" spans="1:9" ht="13" hidden="1" x14ac:dyDescent="0.25">
      <c r="A428" s="43">
        <v>419</v>
      </c>
      <c r="B428" s="61">
        <v>801</v>
      </c>
      <c r="C428" s="11" t="s">
        <v>433</v>
      </c>
      <c r="D428" s="4" t="s">
        <v>82</v>
      </c>
      <c r="E428" s="64" t="s">
        <v>83</v>
      </c>
      <c r="F428" s="64"/>
      <c r="G428" s="39">
        <v>45.1</v>
      </c>
    </row>
    <row r="429" spans="1:9" s="15" customFormat="1" ht="13" x14ac:dyDescent="0.3">
      <c r="A429" s="43">
        <v>420</v>
      </c>
      <c r="B429" s="62" t="s">
        <v>79</v>
      </c>
      <c r="C429" s="44" t="s">
        <v>80</v>
      </c>
      <c r="D429" s="44" t="s">
        <v>80</v>
      </c>
      <c r="E429" s="67" t="s">
        <v>81</v>
      </c>
      <c r="F429" s="90">
        <v>22524.2</v>
      </c>
      <c r="G429" s="19">
        <f>G430</f>
        <v>23431.600000000002</v>
      </c>
      <c r="H429" s="54">
        <f>G429-F429</f>
        <v>907.40000000000146</v>
      </c>
      <c r="I429" s="92">
        <f>G429/F429*100</f>
        <v>104.02855595315262</v>
      </c>
    </row>
    <row r="430" spans="1:9" ht="26" hidden="1" x14ac:dyDescent="0.3">
      <c r="A430" s="43">
        <v>421</v>
      </c>
      <c r="B430" s="62" t="s">
        <v>79</v>
      </c>
      <c r="C430" s="2" t="s">
        <v>197</v>
      </c>
      <c r="D430" s="44"/>
      <c r="E430" s="58" t="s">
        <v>395</v>
      </c>
      <c r="F430" s="58"/>
      <c r="G430" s="19">
        <f>G431</f>
        <v>23431.600000000002</v>
      </c>
    </row>
    <row r="431" spans="1:9" s="15" customFormat="1" ht="39" hidden="1" x14ac:dyDescent="0.3">
      <c r="A431" s="43">
        <v>422</v>
      </c>
      <c r="B431" s="34">
        <v>804</v>
      </c>
      <c r="C431" s="2" t="s">
        <v>202</v>
      </c>
      <c r="D431" s="2"/>
      <c r="E431" s="58" t="s">
        <v>396</v>
      </c>
      <c r="F431" s="58"/>
      <c r="G431" s="19">
        <f>G432</f>
        <v>23431.600000000002</v>
      </c>
    </row>
    <row r="432" spans="1:9" ht="26" hidden="1" x14ac:dyDescent="0.3">
      <c r="A432" s="43">
        <v>423</v>
      </c>
      <c r="B432" s="34">
        <v>804</v>
      </c>
      <c r="C432" s="2" t="s">
        <v>201</v>
      </c>
      <c r="D432" s="2"/>
      <c r="E432" s="58" t="s">
        <v>145</v>
      </c>
      <c r="F432" s="58"/>
      <c r="G432" s="19">
        <f>G433+G434</f>
        <v>23431.600000000002</v>
      </c>
    </row>
    <row r="433" spans="1:9" ht="13" hidden="1" x14ac:dyDescent="0.25">
      <c r="A433" s="43">
        <v>424</v>
      </c>
      <c r="B433" s="35">
        <v>804</v>
      </c>
      <c r="C433" s="4" t="s">
        <v>201</v>
      </c>
      <c r="D433" s="4" t="s">
        <v>43</v>
      </c>
      <c r="E433" s="64" t="s">
        <v>44</v>
      </c>
      <c r="F433" s="64"/>
      <c r="G433" s="39">
        <v>22391.7</v>
      </c>
    </row>
    <row r="434" spans="1:9" ht="26" hidden="1" x14ac:dyDescent="0.25">
      <c r="A434" s="43">
        <v>425</v>
      </c>
      <c r="B434" s="35">
        <v>804</v>
      </c>
      <c r="C434" s="4" t="s">
        <v>201</v>
      </c>
      <c r="D434" s="4" t="s">
        <v>70</v>
      </c>
      <c r="E434" s="64" t="s">
        <v>69</v>
      </c>
      <c r="F434" s="64"/>
      <c r="G434" s="39">
        <v>1039.9000000000001</v>
      </c>
    </row>
    <row r="435" spans="1:9" s="40" customFormat="1" ht="15" x14ac:dyDescent="0.3">
      <c r="A435" s="43">
        <v>426</v>
      </c>
      <c r="B435" s="34">
        <v>1000</v>
      </c>
      <c r="C435" s="2"/>
      <c r="D435" s="2"/>
      <c r="E435" s="63" t="s">
        <v>24</v>
      </c>
      <c r="F435" s="86">
        <v>117081.7</v>
      </c>
      <c r="G435" s="19">
        <f>G436+G441+G474</f>
        <v>123847.5</v>
      </c>
      <c r="H435" s="54">
        <f>G435-F435</f>
        <v>6765.8000000000029</v>
      </c>
      <c r="I435" s="92">
        <f>G435/F435*100</f>
        <v>105.77869983097274</v>
      </c>
    </row>
    <row r="436" spans="1:9" ht="13" x14ac:dyDescent="0.3">
      <c r="A436" s="43">
        <v>427</v>
      </c>
      <c r="B436" s="34">
        <v>1001</v>
      </c>
      <c r="C436" s="2"/>
      <c r="D436" s="2"/>
      <c r="E436" s="58" t="s">
        <v>29</v>
      </c>
      <c r="F436" s="87">
        <v>13800</v>
      </c>
      <c r="G436" s="19">
        <f>G437</f>
        <v>14800</v>
      </c>
      <c r="H436" s="54">
        <f>G436-F436</f>
        <v>1000</v>
      </c>
      <c r="I436" s="92">
        <f>G436/F436*100</f>
        <v>107.24637681159422</v>
      </c>
    </row>
    <row r="437" spans="1:9" s="15" customFormat="1" ht="26" hidden="1" x14ac:dyDescent="0.3">
      <c r="A437" s="43">
        <v>428</v>
      </c>
      <c r="B437" s="34">
        <v>1001</v>
      </c>
      <c r="C437" s="2" t="s">
        <v>183</v>
      </c>
      <c r="D437" s="2"/>
      <c r="E437" s="58" t="s">
        <v>397</v>
      </c>
      <c r="F437" s="58"/>
      <c r="G437" s="19">
        <f>G438</f>
        <v>14800</v>
      </c>
    </row>
    <row r="438" spans="1:9" s="16" customFormat="1" ht="26" hidden="1" x14ac:dyDescent="0.3">
      <c r="A438" s="43">
        <v>429</v>
      </c>
      <c r="B438" s="34">
        <v>1001</v>
      </c>
      <c r="C438" s="2" t="s">
        <v>291</v>
      </c>
      <c r="D438" s="2"/>
      <c r="E438" s="58" t="s">
        <v>147</v>
      </c>
      <c r="F438" s="58"/>
      <c r="G438" s="19">
        <f>G439</f>
        <v>14800</v>
      </c>
    </row>
    <row r="439" spans="1:9" s="15" customFormat="1" ht="52" hidden="1" x14ac:dyDescent="0.3">
      <c r="A439" s="43">
        <v>430</v>
      </c>
      <c r="B439" s="34">
        <v>1001</v>
      </c>
      <c r="C439" s="2" t="s">
        <v>292</v>
      </c>
      <c r="D439" s="2"/>
      <c r="E439" s="58" t="s">
        <v>148</v>
      </c>
      <c r="F439" s="58"/>
      <c r="G439" s="19">
        <f>G440</f>
        <v>14800</v>
      </c>
    </row>
    <row r="440" spans="1:9" s="16" customFormat="1" ht="26" hidden="1" x14ac:dyDescent="0.3">
      <c r="A440" s="43">
        <v>431</v>
      </c>
      <c r="B440" s="35">
        <v>1001</v>
      </c>
      <c r="C440" s="4" t="s">
        <v>292</v>
      </c>
      <c r="D440" s="11" t="s">
        <v>47</v>
      </c>
      <c r="E440" s="64" t="s">
        <v>48</v>
      </c>
      <c r="F440" s="64"/>
      <c r="G440" s="39">
        <v>14800</v>
      </c>
    </row>
    <row r="441" spans="1:9" s="16" customFormat="1" ht="13" x14ac:dyDescent="0.3">
      <c r="A441" s="43">
        <v>432</v>
      </c>
      <c r="B441" s="34">
        <v>1003</v>
      </c>
      <c r="C441" s="2"/>
      <c r="D441" s="2"/>
      <c r="E441" s="58" t="s">
        <v>26</v>
      </c>
      <c r="F441" s="87">
        <v>95841</v>
      </c>
      <c r="G441" s="19">
        <f>G442+G471+G463</f>
        <v>101478.9</v>
      </c>
      <c r="H441" s="54">
        <f>G441-F441</f>
        <v>5637.8999999999942</v>
      </c>
      <c r="I441" s="92">
        <f>G441/F441*100</f>
        <v>105.8825554825179</v>
      </c>
    </row>
    <row r="442" spans="1:9" s="16" customFormat="1" ht="26" hidden="1" x14ac:dyDescent="0.3">
      <c r="A442" s="43">
        <v>433</v>
      </c>
      <c r="B442" s="34">
        <v>1003</v>
      </c>
      <c r="C442" s="2" t="s">
        <v>183</v>
      </c>
      <c r="D442" s="2"/>
      <c r="E442" s="58" t="s">
        <v>397</v>
      </c>
      <c r="F442" s="58"/>
      <c r="G442" s="19">
        <f>G443+G457+G460</f>
        <v>98326.2</v>
      </c>
    </row>
    <row r="443" spans="1:9" s="16" customFormat="1" ht="39" hidden="1" x14ac:dyDescent="0.3">
      <c r="A443" s="43">
        <v>434</v>
      </c>
      <c r="B443" s="34">
        <v>1003</v>
      </c>
      <c r="C443" s="2" t="s">
        <v>182</v>
      </c>
      <c r="D443" s="2"/>
      <c r="E443" s="58" t="s">
        <v>155</v>
      </c>
      <c r="F443" s="58"/>
      <c r="G443" s="19">
        <f>G444+G447+G450+G453+G455</f>
        <v>97251.199999999997</v>
      </c>
    </row>
    <row r="444" spans="1:9" ht="104.25" hidden="1" customHeight="1" x14ac:dyDescent="0.3">
      <c r="A444" s="43">
        <v>435</v>
      </c>
      <c r="B444" s="34">
        <v>1003</v>
      </c>
      <c r="C444" s="9" t="s">
        <v>181</v>
      </c>
      <c r="D444" s="2"/>
      <c r="E444" s="58" t="s">
        <v>84</v>
      </c>
      <c r="F444" s="58"/>
      <c r="G444" s="19">
        <f>G446+G445</f>
        <v>10944.2</v>
      </c>
    </row>
    <row r="445" spans="1:9" s="16" customFormat="1" ht="26" hidden="1" x14ac:dyDescent="0.3">
      <c r="A445" s="43">
        <v>436</v>
      </c>
      <c r="B445" s="35">
        <v>1003</v>
      </c>
      <c r="C445" s="4" t="s">
        <v>181</v>
      </c>
      <c r="D445" s="4" t="s">
        <v>70</v>
      </c>
      <c r="E445" s="64" t="s">
        <v>69</v>
      </c>
      <c r="F445" s="64"/>
      <c r="G445" s="45">
        <v>262.2</v>
      </c>
    </row>
    <row r="446" spans="1:9" ht="26" hidden="1" x14ac:dyDescent="0.25">
      <c r="A446" s="43">
        <v>437</v>
      </c>
      <c r="B446" s="35">
        <v>1003</v>
      </c>
      <c r="C446" s="4" t="s">
        <v>181</v>
      </c>
      <c r="D446" s="4" t="s">
        <v>47</v>
      </c>
      <c r="E446" s="64" t="s">
        <v>48</v>
      </c>
      <c r="F446" s="64"/>
      <c r="G446" s="45">
        <v>10682</v>
      </c>
    </row>
    <row r="447" spans="1:9" ht="129" hidden="1" customHeight="1" x14ac:dyDescent="0.3">
      <c r="A447" s="43">
        <v>438</v>
      </c>
      <c r="B447" s="34">
        <v>1003</v>
      </c>
      <c r="C447" s="2" t="s">
        <v>184</v>
      </c>
      <c r="D447" s="2"/>
      <c r="E447" s="58" t="s">
        <v>86</v>
      </c>
      <c r="F447" s="58"/>
      <c r="G447" s="19">
        <f>G449+G448</f>
        <v>76900</v>
      </c>
    </row>
    <row r="448" spans="1:9" ht="26" hidden="1" x14ac:dyDescent="0.25">
      <c r="A448" s="43">
        <v>439</v>
      </c>
      <c r="B448" s="35">
        <v>1003</v>
      </c>
      <c r="C448" s="4" t="s">
        <v>184</v>
      </c>
      <c r="D448" s="4" t="s">
        <v>70</v>
      </c>
      <c r="E448" s="64" t="s">
        <v>69</v>
      </c>
      <c r="F448" s="64"/>
      <c r="G448" s="45">
        <v>1300</v>
      </c>
    </row>
    <row r="449" spans="1:7" ht="26" hidden="1" x14ac:dyDescent="0.25">
      <c r="A449" s="43">
        <v>440</v>
      </c>
      <c r="B449" s="35">
        <v>1003</v>
      </c>
      <c r="C449" s="4" t="s">
        <v>184</v>
      </c>
      <c r="D449" s="4" t="s">
        <v>47</v>
      </c>
      <c r="E449" s="64" t="s">
        <v>48</v>
      </c>
      <c r="F449" s="64"/>
      <c r="G449" s="45">
        <v>75600</v>
      </c>
    </row>
    <row r="450" spans="1:7" ht="120.75" hidden="1" customHeight="1" x14ac:dyDescent="0.3">
      <c r="A450" s="43">
        <v>441</v>
      </c>
      <c r="B450" s="34">
        <v>1003</v>
      </c>
      <c r="C450" s="9" t="s">
        <v>185</v>
      </c>
      <c r="D450" s="2"/>
      <c r="E450" s="58" t="s">
        <v>318</v>
      </c>
      <c r="F450" s="58"/>
      <c r="G450" s="19">
        <f>G452+G451</f>
        <v>9292</v>
      </c>
    </row>
    <row r="451" spans="1:7" ht="26" hidden="1" x14ac:dyDescent="0.25">
      <c r="A451" s="43">
        <v>442</v>
      </c>
      <c r="B451" s="35">
        <v>1003</v>
      </c>
      <c r="C451" s="4" t="s">
        <v>185</v>
      </c>
      <c r="D451" s="4" t="s">
        <v>70</v>
      </c>
      <c r="E451" s="64" t="s">
        <v>69</v>
      </c>
      <c r="F451" s="64"/>
      <c r="G451" s="45">
        <v>132</v>
      </c>
    </row>
    <row r="452" spans="1:7" s="16" customFormat="1" ht="26" hidden="1" x14ac:dyDescent="0.3">
      <c r="A452" s="43">
        <v>443</v>
      </c>
      <c r="B452" s="35">
        <v>1003</v>
      </c>
      <c r="C452" s="4" t="s">
        <v>185</v>
      </c>
      <c r="D452" s="4" t="s">
        <v>47</v>
      </c>
      <c r="E452" s="64" t="s">
        <v>48</v>
      </c>
      <c r="F452" s="64"/>
      <c r="G452" s="45">
        <v>9160</v>
      </c>
    </row>
    <row r="453" spans="1:7" ht="39" hidden="1" x14ac:dyDescent="0.3">
      <c r="A453" s="43">
        <v>444</v>
      </c>
      <c r="B453" s="34">
        <v>1003</v>
      </c>
      <c r="C453" s="21" t="s">
        <v>293</v>
      </c>
      <c r="D453" s="2"/>
      <c r="E453" s="58" t="s">
        <v>167</v>
      </c>
      <c r="F453" s="58"/>
      <c r="G453" s="19">
        <f>G454</f>
        <v>100</v>
      </c>
    </row>
    <row r="454" spans="1:7" ht="26" hidden="1" x14ac:dyDescent="0.25">
      <c r="A454" s="43">
        <v>445</v>
      </c>
      <c r="B454" s="35">
        <v>1003</v>
      </c>
      <c r="C454" s="33" t="s">
        <v>293</v>
      </c>
      <c r="D454" s="4" t="s">
        <v>47</v>
      </c>
      <c r="E454" s="64" t="s">
        <v>48</v>
      </c>
      <c r="F454" s="64"/>
      <c r="G454" s="39">
        <v>100</v>
      </c>
    </row>
    <row r="455" spans="1:7" s="16" customFormat="1" ht="39" hidden="1" x14ac:dyDescent="0.3">
      <c r="A455" s="43">
        <v>446</v>
      </c>
      <c r="B455" s="34">
        <v>1003</v>
      </c>
      <c r="C455" s="2" t="s">
        <v>294</v>
      </c>
      <c r="D455" s="2"/>
      <c r="E455" s="58" t="s">
        <v>68</v>
      </c>
      <c r="F455" s="58"/>
      <c r="G455" s="19">
        <f>G456</f>
        <v>15</v>
      </c>
    </row>
    <row r="456" spans="1:7" s="16" customFormat="1" ht="39" hidden="1" x14ac:dyDescent="0.3">
      <c r="A456" s="43">
        <v>447</v>
      </c>
      <c r="B456" s="35">
        <v>1003</v>
      </c>
      <c r="C456" s="4" t="s">
        <v>294</v>
      </c>
      <c r="D456" s="4" t="s">
        <v>55</v>
      </c>
      <c r="E456" s="64" t="s">
        <v>497</v>
      </c>
      <c r="F456" s="64"/>
      <c r="G456" s="39">
        <v>15</v>
      </c>
    </row>
    <row r="457" spans="1:7" ht="32.25" hidden="1" customHeight="1" x14ac:dyDescent="0.3">
      <c r="A457" s="43">
        <v>448</v>
      </c>
      <c r="B457" s="34">
        <v>1003</v>
      </c>
      <c r="C457" s="2" t="s">
        <v>295</v>
      </c>
      <c r="D457" s="2"/>
      <c r="E457" s="58" t="s">
        <v>157</v>
      </c>
      <c r="F457" s="58"/>
      <c r="G457" s="19">
        <f>G458</f>
        <v>775</v>
      </c>
    </row>
    <row r="458" spans="1:7" ht="39" hidden="1" x14ac:dyDescent="0.3">
      <c r="A458" s="43">
        <v>449</v>
      </c>
      <c r="B458" s="34">
        <v>1003</v>
      </c>
      <c r="C458" s="2" t="s">
        <v>354</v>
      </c>
      <c r="D458" s="2"/>
      <c r="E458" s="58" t="s">
        <v>353</v>
      </c>
      <c r="F458" s="58"/>
      <c r="G458" s="19">
        <f>G459</f>
        <v>775</v>
      </c>
    </row>
    <row r="459" spans="1:7" ht="26" hidden="1" x14ac:dyDescent="0.25">
      <c r="A459" s="43">
        <v>450</v>
      </c>
      <c r="B459" s="35">
        <v>1003</v>
      </c>
      <c r="C459" s="4" t="s">
        <v>354</v>
      </c>
      <c r="D459" s="4" t="s">
        <v>47</v>
      </c>
      <c r="E459" s="64" t="s">
        <v>48</v>
      </c>
      <c r="F459" s="64"/>
      <c r="G459" s="39">
        <v>775</v>
      </c>
    </row>
    <row r="460" spans="1:7" ht="26" hidden="1" x14ac:dyDescent="0.3">
      <c r="A460" s="43">
        <v>451</v>
      </c>
      <c r="B460" s="34">
        <v>1003</v>
      </c>
      <c r="C460" s="2" t="s">
        <v>410</v>
      </c>
      <c r="D460" s="2"/>
      <c r="E460" s="58" t="s">
        <v>374</v>
      </c>
      <c r="F460" s="58"/>
      <c r="G460" s="19">
        <f>G461</f>
        <v>300</v>
      </c>
    </row>
    <row r="461" spans="1:7" ht="39" hidden="1" x14ac:dyDescent="0.3">
      <c r="A461" s="43">
        <v>452</v>
      </c>
      <c r="B461" s="34">
        <v>1003</v>
      </c>
      <c r="C461" s="2" t="s">
        <v>375</v>
      </c>
      <c r="D461" s="2"/>
      <c r="E461" s="18" t="s">
        <v>418</v>
      </c>
      <c r="F461" s="18"/>
      <c r="G461" s="19">
        <f>G462</f>
        <v>300</v>
      </c>
    </row>
    <row r="462" spans="1:7" ht="26" hidden="1" x14ac:dyDescent="0.25">
      <c r="A462" s="43">
        <v>453</v>
      </c>
      <c r="B462" s="35">
        <v>1003</v>
      </c>
      <c r="C462" s="4" t="s">
        <v>375</v>
      </c>
      <c r="D462" s="4" t="s">
        <v>47</v>
      </c>
      <c r="E462" s="64" t="s">
        <v>48</v>
      </c>
      <c r="F462" s="64"/>
      <c r="G462" s="39">
        <v>300</v>
      </c>
    </row>
    <row r="463" spans="1:7" ht="39" hidden="1" x14ac:dyDescent="0.3">
      <c r="A463" s="43">
        <v>454</v>
      </c>
      <c r="B463" s="34">
        <v>1003</v>
      </c>
      <c r="C463" s="2" t="s">
        <v>189</v>
      </c>
      <c r="D463" s="2"/>
      <c r="E463" s="58" t="s">
        <v>391</v>
      </c>
      <c r="F463" s="58"/>
      <c r="G463" s="19">
        <f>G464</f>
        <v>2900.7</v>
      </c>
    </row>
    <row r="464" spans="1:7" ht="26.25" hidden="1" customHeight="1" x14ac:dyDescent="0.3">
      <c r="A464" s="43">
        <v>455</v>
      </c>
      <c r="B464" s="34">
        <v>1003</v>
      </c>
      <c r="C464" s="2" t="s">
        <v>461</v>
      </c>
      <c r="D464" s="2"/>
      <c r="E464" s="58" t="s">
        <v>462</v>
      </c>
      <c r="F464" s="58"/>
      <c r="G464" s="19">
        <f>G467+G465+G469</f>
        <v>2900.7</v>
      </c>
    </row>
    <row r="465" spans="1:9" ht="26.25" hidden="1" customHeight="1" x14ac:dyDescent="0.3">
      <c r="A465" s="43">
        <v>456</v>
      </c>
      <c r="B465" s="34">
        <v>1003</v>
      </c>
      <c r="C465" s="2" t="s">
        <v>490</v>
      </c>
      <c r="D465" s="2"/>
      <c r="E465" s="65" t="s">
        <v>467</v>
      </c>
      <c r="F465" s="65"/>
      <c r="G465" s="19">
        <f>G466</f>
        <v>1390.5</v>
      </c>
    </row>
    <row r="466" spans="1:9" ht="26.25" hidden="1" customHeight="1" x14ac:dyDescent="0.25">
      <c r="A466" s="43">
        <v>457</v>
      </c>
      <c r="B466" s="35">
        <v>1003</v>
      </c>
      <c r="C466" s="4" t="s">
        <v>490</v>
      </c>
      <c r="D466" s="4" t="s">
        <v>47</v>
      </c>
      <c r="E466" s="64" t="s">
        <v>48</v>
      </c>
      <c r="F466" s="64"/>
      <c r="G466" s="45">
        <v>1390.5</v>
      </c>
    </row>
    <row r="467" spans="1:9" ht="26" hidden="1" x14ac:dyDescent="0.3">
      <c r="A467" s="43">
        <v>458</v>
      </c>
      <c r="B467" s="34">
        <v>1003</v>
      </c>
      <c r="C467" s="2" t="s">
        <v>466</v>
      </c>
      <c r="D467" s="2"/>
      <c r="E467" s="58" t="s">
        <v>503</v>
      </c>
      <c r="F467" s="58"/>
      <c r="G467" s="19">
        <f>G468</f>
        <v>954.9</v>
      </c>
    </row>
    <row r="468" spans="1:9" ht="26" hidden="1" x14ac:dyDescent="0.25">
      <c r="A468" s="43">
        <v>459</v>
      </c>
      <c r="B468" s="35">
        <v>1003</v>
      </c>
      <c r="C468" s="4" t="s">
        <v>466</v>
      </c>
      <c r="D468" s="4" t="s">
        <v>47</v>
      </c>
      <c r="E468" s="64" t="s">
        <v>48</v>
      </c>
      <c r="F468" s="64"/>
      <c r="G468" s="39">
        <f>1181-226.1</f>
        <v>954.9</v>
      </c>
    </row>
    <row r="469" spans="1:9" ht="39" hidden="1" x14ac:dyDescent="0.3">
      <c r="A469" s="43">
        <v>460</v>
      </c>
      <c r="B469" s="34">
        <v>1003</v>
      </c>
      <c r="C469" s="2" t="s">
        <v>491</v>
      </c>
      <c r="D469" s="2"/>
      <c r="E469" s="65" t="s">
        <v>492</v>
      </c>
      <c r="F469" s="65"/>
      <c r="G469" s="19">
        <f>G470</f>
        <v>555.29999999999995</v>
      </c>
    </row>
    <row r="470" spans="1:9" ht="26" hidden="1" x14ac:dyDescent="0.25">
      <c r="A470" s="43">
        <v>461</v>
      </c>
      <c r="B470" s="35">
        <v>1003</v>
      </c>
      <c r="C470" s="4" t="s">
        <v>491</v>
      </c>
      <c r="D470" s="4" t="s">
        <v>47</v>
      </c>
      <c r="E470" s="64" t="s">
        <v>48</v>
      </c>
      <c r="F470" s="64"/>
      <c r="G470" s="45">
        <f>226.1+329.2</f>
        <v>555.29999999999995</v>
      </c>
    </row>
    <row r="471" spans="1:9" ht="14.25" hidden="1" customHeight="1" x14ac:dyDescent="0.3">
      <c r="A471" s="43">
        <v>462</v>
      </c>
      <c r="B471" s="34">
        <v>1003</v>
      </c>
      <c r="C471" s="2" t="s">
        <v>177</v>
      </c>
      <c r="D471" s="2"/>
      <c r="E471" s="58" t="s">
        <v>146</v>
      </c>
      <c r="F471" s="58"/>
      <c r="G471" s="19">
        <f>G472</f>
        <v>252</v>
      </c>
    </row>
    <row r="472" spans="1:9" s="16" customFormat="1" ht="41.25" hidden="1" customHeight="1" x14ac:dyDescent="0.3">
      <c r="A472" s="43">
        <v>463</v>
      </c>
      <c r="B472" s="34">
        <v>1003</v>
      </c>
      <c r="C472" s="21" t="s">
        <v>296</v>
      </c>
      <c r="D472" s="2"/>
      <c r="E472" s="58" t="s">
        <v>419</v>
      </c>
      <c r="F472" s="58"/>
      <c r="G472" s="19">
        <f>G473</f>
        <v>252</v>
      </c>
    </row>
    <row r="473" spans="1:9" s="16" customFormat="1" ht="22.5" hidden="1" customHeight="1" x14ac:dyDescent="0.3">
      <c r="A473" s="43">
        <v>464</v>
      </c>
      <c r="B473" s="35">
        <v>1003</v>
      </c>
      <c r="C473" s="33" t="s">
        <v>296</v>
      </c>
      <c r="D473" s="4" t="s">
        <v>45</v>
      </c>
      <c r="E473" s="64" t="s">
        <v>46</v>
      </c>
      <c r="F473" s="64"/>
      <c r="G473" s="39">
        <v>252</v>
      </c>
    </row>
    <row r="474" spans="1:9" ht="13" x14ac:dyDescent="0.3">
      <c r="A474" s="43">
        <v>465</v>
      </c>
      <c r="B474" s="34">
        <v>1006</v>
      </c>
      <c r="C474" s="9"/>
      <c r="D474" s="9"/>
      <c r="E474" s="58" t="s">
        <v>41</v>
      </c>
      <c r="F474" s="87">
        <v>7440.7</v>
      </c>
      <c r="G474" s="19">
        <f>G475</f>
        <v>7568.6</v>
      </c>
      <c r="H474" s="54">
        <f>G474-F474</f>
        <v>127.90000000000055</v>
      </c>
      <c r="I474" s="92">
        <f>G474/F474*100</f>
        <v>101.71892429475722</v>
      </c>
    </row>
    <row r="475" spans="1:9" ht="26" hidden="1" x14ac:dyDescent="0.3">
      <c r="A475" s="43">
        <v>466</v>
      </c>
      <c r="B475" s="34">
        <v>1006</v>
      </c>
      <c r="C475" s="2" t="s">
        <v>183</v>
      </c>
      <c r="D475" s="2"/>
      <c r="E475" s="58" t="s">
        <v>397</v>
      </c>
      <c r="F475" s="58"/>
      <c r="G475" s="19">
        <f>G479+G476</f>
        <v>7568.6</v>
      </c>
    </row>
    <row r="476" spans="1:9" ht="39" hidden="1" x14ac:dyDescent="0.3">
      <c r="A476" s="43">
        <v>467</v>
      </c>
      <c r="B476" s="34">
        <v>1006</v>
      </c>
      <c r="C476" s="2" t="s">
        <v>182</v>
      </c>
      <c r="D476" s="2"/>
      <c r="E476" s="58" t="s">
        <v>155</v>
      </c>
      <c r="F476" s="58"/>
      <c r="G476" s="19">
        <f>G477</f>
        <v>193</v>
      </c>
    </row>
    <row r="477" spans="1:9" ht="39" hidden="1" x14ac:dyDescent="0.3">
      <c r="A477" s="43">
        <v>468</v>
      </c>
      <c r="B477" s="34">
        <v>1006</v>
      </c>
      <c r="C477" s="21" t="s">
        <v>297</v>
      </c>
      <c r="D477" s="2"/>
      <c r="E477" s="58" t="s">
        <v>156</v>
      </c>
      <c r="F477" s="58"/>
      <c r="G477" s="19">
        <f>G478</f>
        <v>193</v>
      </c>
    </row>
    <row r="478" spans="1:9" ht="39" hidden="1" x14ac:dyDescent="0.25">
      <c r="A478" s="43">
        <v>469</v>
      </c>
      <c r="B478" s="35">
        <v>1006</v>
      </c>
      <c r="C478" s="33" t="s">
        <v>297</v>
      </c>
      <c r="D478" s="4" t="s">
        <v>64</v>
      </c>
      <c r="E478" s="64" t="s">
        <v>496</v>
      </c>
      <c r="F478" s="64"/>
      <c r="G478" s="39">
        <v>193</v>
      </c>
    </row>
    <row r="479" spans="1:9" ht="42.75" hidden="1" customHeight="1" x14ac:dyDescent="0.3">
      <c r="A479" s="43">
        <v>470</v>
      </c>
      <c r="B479" s="34">
        <v>1006</v>
      </c>
      <c r="C479" s="2" t="s">
        <v>298</v>
      </c>
      <c r="D479" s="2"/>
      <c r="E479" s="58" t="s">
        <v>398</v>
      </c>
      <c r="F479" s="58"/>
      <c r="G479" s="19">
        <f>G480+G483</f>
        <v>7375.6</v>
      </c>
    </row>
    <row r="480" spans="1:9" ht="102.75" hidden="1" customHeight="1" x14ac:dyDescent="0.3">
      <c r="A480" s="43">
        <v>471</v>
      </c>
      <c r="B480" s="34">
        <v>1006</v>
      </c>
      <c r="C480" s="9" t="s">
        <v>314</v>
      </c>
      <c r="D480" s="2"/>
      <c r="E480" s="58" t="s">
        <v>84</v>
      </c>
      <c r="F480" s="58"/>
      <c r="G480" s="19">
        <f>G481+G482</f>
        <v>537.79999999999995</v>
      </c>
    </row>
    <row r="481" spans="1:9" ht="13" hidden="1" x14ac:dyDescent="0.25">
      <c r="A481" s="43">
        <v>472</v>
      </c>
      <c r="B481" s="35">
        <v>1006</v>
      </c>
      <c r="C481" s="4" t="s">
        <v>314</v>
      </c>
      <c r="D481" s="4" t="s">
        <v>43</v>
      </c>
      <c r="E481" s="64" t="s">
        <v>44</v>
      </c>
      <c r="F481" s="64"/>
      <c r="G481" s="45">
        <v>520.79999999999995</v>
      </c>
    </row>
    <row r="482" spans="1:9" ht="26" hidden="1" x14ac:dyDescent="0.25">
      <c r="A482" s="43">
        <v>473</v>
      </c>
      <c r="B482" s="35">
        <v>1006</v>
      </c>
      <c r="C482" s="4" t="s">
        <v>314</v>
      </c>
      <c r="D482" s="4">
        <v>240</v>
      </c>
      <c r="E482" s="64" t="s">
        <v>69</v>
      </c>
      <c r="F482" s="64"/>
      <c r="G482" s="45">
        <v>17</v>
      </c>
    </row>
    <row r="483" spans="1:9" ht="131.25" hidden="1" customHeight="1" x14ac:dyDescent="0.3">
      <c r="A483" s="43">
        <v>474</v>
      </c>
      <c r="B483" s="34">
        <v>1006</v>
      </c>
      <c r="C483" s="2" t="s">
        <v>315</v>
      </c>
      <c r="D483" s="2"/>
      <c r="E483" s="58" t="s">
        <v>319</v>
      </c>
      <c r="F483" s="58"/>
      <c r="G483" s="19">
        <f>G484+G485</f>
        <v>6837.8</v>
      </c>
    </row>
    <row r="484" spans="1:9" ht="13" hidden="1" x14ac:dyDescent="0.25">
      <c r="A484" s="43">
        <v>475</v>
      </c>
      <c r="B484" s="35">
        <v>1006</v>
      </c>
      <c r="C484" s="4" t="s">
        <v>315</v>
      </c>
      <c r="D484" s="4" t="s">
        <v>43</v>
      </c>
      <c r="E484" s="64" t="s">
        <v>44</v>
      </c>
      <c r="F484" s="64"/>
      <c r="G484" s="45">
        <v>4856</v>
      </c>
    </row>
    <row r="485" spans="1:9" ht="26" hidden="1" x14ac:dyDescent="0.25">
      <c r="A485" s="43">
        <v>476</v>
      </c>
      <c r="B485" s="35">
        <v>1006</v>
      </c>
      <c r="C485" s="4" t="s">
        <v>315</v>
      </c>
      <c r="D485" s="4">
        <v>240</v>
      </c>
      <c r="E485" s="64" t="s">
        <v>69</v>
      </c>
      <c r="F485" s="64"/>
      <c r="G485" s="45">
        <v>1981.8</v>
      </c>
    </row>
    <row r="486" spans="1:9" ht="15" x14ac:dyDescent="0.3">
      <c r="A486" s="43">
        <v>477</v>
      </c>
      <c r="B486" s="34">
        <v>1100</v>
      </c>
      <c r="C486" s="9"/>
      <c r="D486" s="9"/>
      <c r="E486" s="63" t="s">
        <v>34</v>
      </c>
      <c r="F486" s="86">
        <v>52894</v>
      </c>
      <c r="G486" s="19">
        <f>G487</f>
        <v>54564</v>
      </c>
      <c r="H486" s="54">
        <f>G486-F486</f>
        <v>1670</v>
      </c>
      <c r="I486" s="92">
        <f>G486/F486*100</f>
        <v>103.15725791205053</v>
      </c>
    </row>
    <row r="487" spans="1:9" ht="13" x14ac:dyDescent="0.3">
      <c r="A487" s="43">
        <v>478</v>
      </c>
      <c r="B487" s="34">
        <v>1102</v>
      </c>
      <c r="C487" s="9"/>
      <c r="D487" s="9"/>
      <c r="E487" s="58" t="s">
        <v>40</v>
      </c>
      <c r="F487" s="87">
        <v>52894</v>
      </c>
      <c r="G487" s="19">
        <f>G488</f>
        <v>54564</v>
      </c>
      <c r="H487" s="54">
        <f>G487-F487</f>
        <v>1670</v>
      </c>
      <c r="I487" s="92">
        <f>G487/F487*100</f>
        <v>103.15725791205053</v>
      </c>
    </row>
    <row r="488" spans="1:9" ht="26" hidden="1" x14ac:dyDescent="0.3">
      <c r="A488" s="43">
        <v>479</v>
      </c>
      <c r="B488" s="34">
        <v>1102</v>
      </c>
      <c r="C488" s="9" t="s">
        <v>280</v>
      </c>
      <c r="D488" s="9"/>
      <c r="E488" s="58" t="s">
        <v>458</v>
      </c>
      <c r="F488" s="58"/>
      <c r="G488" s="19">
        <f>G489</f>
        <v>54564</v>
      </c>
    </row>
    <row r="489" spans="1:9" ht="26" hidden="1" x14ac:dyDescent="0.3">
      <c r="A489" s="43">
        <v>480</v>
      </c>
      <c r="B489" s="34">
        <v>1102</v>
      </c>
      <c r="C489" s="9" t="s">
        <v>281</v>
      </c>
      <c r="D489" s="9"/>
      <c r="E489" s="58" t="s">
        <v>399</v>
      </c>
      <c r="F489" s="58"/>
      <c r="G489" s="19">
        <f>G490+G495+G498+G505+G503+G501</f>
        <v>54564</v>
      </c>
    </row>
    <row r="490" spans="1:9" ht="26" hidden="1" x14ac:dyDescent="0.3">
      <c r="A490" s="43">
        <v>481</v>
      </c>
      <c r="B490" s="34">
        <v>1102</v>
      </c>
      <c r="C490" s="9" t="s">
        <v>299</v>
      </c>
      <c r="D490" s="9"/>
      <c r="E490" s="58" t="s">
        <v>135</v>
      </c>
      <c r="F490" s="58"/>
      <c r="G490" s="19">
        <f>G493+G491+G492+G494</f>
        <v>47707</v>
      </c>
    </row>
    <row r="491" spans="1:9" ht="13" hidden="1" x14ac:dyDescent="0.25">
      <c r="A491" s="43">
        <v>482</v>
      </c>
      <c r="B491" s="35">
        <v>1102</v>
      </c>
      <c r="C491" s="11" t="s">
        <v>299</v>
      </c>
      <c r="D491" s="4" t="s">
        <v>43</v>
      </c>
      <c r="E491" s="64" t="s">
        <v>44</v>
      </c>
      <c r="F491" s="64"/>
      <c r="G491" s="39">
        <v>12366</v>
      </c>
    </row>
    <row r="492" spans="1:9" ht="26" hidden="1" x14ac:dyDescent="0.25">
      <c r="A492" s="43">
        <v>483</v>
      </c>
      <c r="B492" s="35">
        <v>1102</v>
      </c>
      <c r="C492" s="11" t="s">
        <v>299</v>
      </c>
      <c r="D492" s="4">
        <v>240</v>
      </c>
      <c r="E492" s="64" t="s">
        <v>69</v>
      </c>
      <c r="F492" s="64"/>
      <c r="G492" s="39">
        <v>2370</v>
      </c>
    </row>
    <row r="493" spans="1:9" ht="13" hidden="1" x14ac:dyDescent="0.25">
      <c r="A493" s="43">
        <v>484</v>
      </c>
      <c r="B493" s="35">
        <v>1102</v>
      </c>
      <c r="C493" s="11" t="s">
        <v>299</v>
      </c>
      <c r="D493" s="4" t="s">
        <v>77</v>
      </c>
      <c r="E493" s="64" t="s">
        <v>78</v>
      </c>
      <c r="F493" s="64"/>
      <c r="G493" s="39">
        <v>32892</v>
      </c>
    </row>
    <row r="494" spans="1:9" ht="13" hidden="1" x14ac:dyDescent="0.25">
      <c r="A494" s="43">
        <v>485</v>
      </c>
      <c r="B494" s="35">
        <v>1102</v>
      </c>
      <c r="C494" s="11" t="s">
        <v>299</v>
      </c>
      <c r="D494" s="4" t="s">
        <v>71</v>
      </c>
      <c r="E494" s="64" t="s">
        <v>72</v>
      </c>
      <c r="F494" s="64"/>
      <c r="G494" s="39">
        <v>79</v>
      </c>
    </row>
    <row r="495" spans="1:9" ht="39" hidden="1" x14ac:dyDescent="0.3">
      <c r="A495" s="43">
        <v>486</v>
      </c>
      <c r="B495" s="34">
        <v>1102</v>
      </c>
      <c r="C495" s="2" t="s">
        <v>282</v>
      </c>
      <c r="D495" s="2"/>
      <c r="E495" s="58" t="s">
        <v>136</v>
      </c>
      <c r="F495" s="58"/>
      <c r="G495" s="19">
        <f>G497+G496</f>
        <v>1000</v>
      </c>
    </row>
    <row r="496" spans="1:9" ht="13" hidden="1" x14ac:dyDescent="0.25">
      <c r="A496" s="43">
        <v>487</v>
      </c>
      <c r="B496" s="35">
        <v>1102</v>
      </c>
      <c r="C496" s="4" t="s">
        <v>282</v>
      </c>
      <c r="D496" s="4" t="s">
        <v>43</v>
      </c>
      <c r="E496" s="64" t="s">
        <v>44</v>
      </c>
      <c r="F496" s="64"/>
      <c r="G496" s="39">
        <v>480</v>
      </c>
    </row>
    <row r="497" spans="1:9" ht="26" hidden="1" x14ac:dyDescent="0.25">
      <c r="A497" s="43">
        <v>488</v>
      </c>
      <c r="B497" s="35">
        <v>1102</v>
      </c>
      <c r="C497" s="11" t="s">
        <v>282</v>
      </c>
      <c r="D497" s="4" t="s">
        <v>70</v>
      </c>
      <c r="E497" s="64" t="s">
        <v>69</v>
      </c>
      <c r="F497" s="64"/>
      <c r="G497" s="39">
        <v>520</v>
      </c>
    </row>
    <row r="498" spans="1:9" ht="39" hidden="1" x14ac:dyDescent="0.3">
      <c r="A498" s="43">
        <v>489</v>
      </c>
      <c r="B498" s="34">
        <v>1102</v>
      </c>
      <c r="C498" s="2" t="s">
        <v>300</v>
      </c>
      <c r="D498" s="2"/>
      <c r="E498" s="58" t="s">
        <v>141</v>
      </c>
      <c r="F498" s="58"/>
      <c r="G498" s="19">
        <f>G500+G499</f>
        <v>35</v>
      </c>
    </row>
    <row r="499" spans="1:9" ht="13" hidden="1" x14ac:dyDescent="0.25">
      <c r="A499" s="43">
        <v>490</v>
      </c>
      <c r="B499" s="35">
        <v>1102</v>
      </c>
      <c r="C499" s="4" t="s">
        <v>300</v>
      </c>
      <c r="D499" s="4" t="s">
        <v>43</v>
      </c>
      <c r="E499" s="64" t="s">
        <v>44</v>
      </c>
      <c r="F499" s="64"/>
      <c r="G499" s="39">
        <v>10</v>
      </c>
    </row>
    <row r="500" spans="1:9" ht="26" hidden="1" x14ac:dyDescent="0.25">
      <c r="A500" s="43">
        <v>491</v>
      </c>
      <c r="B500" s="35">
        <v>1102</v>
      </c>
      <c r="C500" s="11" t="s">
        <v>300</v>
      </c>
      <c r="D500" s="4" t="s">
        <v>70</v>
      </c>
      <c r="E500" s="64" t="s">
        <v>69</v>
      </c>
      <c r="F500" s="64"/>
      <c r="G500" s="39">
        <v>25</v>
      </c>
    </row>
    <row r="501" spans="1:9" ht="39" hidden="1" x14ac:dyDescent="0.3">
      <c r="A501" s="43">
        <v>492</v>
      </c>
      <c r="B501" s="72">
        <v>1102</v>
      </c>
      <c r="C501" s="81" t="s">
        <v>484</v>
      </c>
      <c r="D501" s="69"/>
      <c r="E501" s="74" t="s">
        <v>485</v>
      </c>
      <c r="F501" s="74"/>
      <c r="G501" s="19">
        <f>G502</f>
        <v>350</v>
      </c>
    </row>
    <row r="502" spans="1:9" ht="26" hidden="1" x14ac:dyDescent="0.25">
      <c r="A502" s="43">
        <v>493</v>
      </c>
      <c r="B502" s="73">
        <v>1102</v>
      </c>
      <c r="C502" s="82" t="s">
        <v>484</v>
      </c>
      <c r="D502" s="4" t="s">
        <v>70</v>
      </c>
      <c r="E502" s="64" t="s">
        <v>69</v>
      </c>
      <c r="F502" s="64"/>
      <c r="G502" s="39">
        <v>350</v>
      </c>
    </row>
    <row r="503" spans="1:9" ht="26" hidden="1" x14ac:dyDescent="0.3">
      <c r="A503" s="43">
        <v>494</v>
      </c>
      <c r="B503" s="34">
        <v>1102</v>
      </c>
      <c r="C503" s="9" t="s">
        <v>447</v>
      </c>
      <c r="D503" s="4"/>
      <c r="E503" s="58" t="s">
        <v>441</v>
      </c>
      <c r="F503" s="58"/>
      <c r="G503" s="19">
        <f>G504</f>
        <v>5392</v>
      </c>
    </row>
    <row r="504" spans="1:9" ht="13" hidden="1" x14ac:dyDescent="0.25">
      <c r="A504" s="43">
        <v>495</v>
      </c>
      <c r="B504" s="35">
        <v>1102</v>
      </c>
      <c r="C504" s="11" t="s">
        <v>447</v>
      </c>
      <c r="D504" s="4" t="s">
        <v>82</v>
      </c>
      <c r="E504" s="64" t="s">
        <v>83</v>
      </c>
      <c r="F504" s="64"/>
      <c r="G504" s="39">
        <v>5392</v>
      </c>
    </row>
    <row r="505" spans="1:9" ht="39.65" hidden="1" customHeight="1" x14ac:dyDescent="0.3">
      <c r="A505" s="43">
        <v>496</v>
      </c>
      <c r="B505" s="34">
        <v>1102</v>
      </c>
      <c r="C505" s="9" t="s">
        <v>439</v>
      </c>
      <c r="D505" s="4"/>
      <c r="E505" s="58" t="s">
        <v>440</v>
      </c>
      <c r="F505" s="58"/>
      <c r="G505" s="19">
        <f>G506</f>
        <v>80</v>
      </c>
    </row>
    <row r="506" spans="1:9" ht="13" hidden="1" x14ac:dyDescent="0.25">
      <c r="A506" s="43">
        <v>497</v>
      </c>
      <c r="B506" s="35">
        <v>1102</v>
      </c>
      <c r="C506" s="11" t="s">
        <v>439</v>
      </c>
      <c r="D506" s="4" t="s">
        <v>77</v>
      </c>
      <c r="E506" s="64" t="s">
        <v>78</v>
      </c>
      <c r="F506" s="64"/>
      <c r="G506" s="39">
        <v>80</v>
      </c>
    </row>
    <row r="507" spans="1:9" ht="15" x14ac:dyDescent="0.3">
      <c r="A507" s="43">
        <v>498</v>
      </c>
      <c r="B507" s="34">
        <v>1200</v>
      </c>
      <c r="C507" s="11"/>
      <c r="D507" s="20"/>
      <c r="E507" s="63" t="s">
        <v>63</v>
      </c>
      <c r="F507" s="86">
        <v>505</v>
      </c>
      <c r="G507" s="19">
        <f>G508</f>
        <v>530</v>
      </c>
      <c r="H507" s="54">
        <f>G507-F507</f>
        <v>25</v>
      </c>
      <c r="I507" s="92">
        <f>G507/F507*100</f>
        <v>104.95049504950495</v>
      </c>
    </row>
    <row r="508" spans="1:9" ht="13" x14ac:dyDescent="0.3">
      <c r="A508" s="43">
        <v>499</v>
      </c>
      <c r="B508" s="34">
        <v>1202</v>
      </c>
      <c r="C508" s="9"/>
      <c r="D508" s="29"/>
      <c r="E508" s="58" t="s">
        <v>94</v>
      </c>
      <c r="F508" s="87">
        <v>505</v>
      </c>
      <c r="G508" s="19">
        <f>G509</f>
        <v>530</v>
      </c>
      <c r="H508" s="54">
        <f>G508-F508</f>
        <v>25</v>
      </c>
      <c r="I508" s="92">
        <f>G508/F508*100</f>
        <v>104.95049504950495</v>
      </c>
    </row>
    <row r="509" spans="1:9" ht="13" hidden="1" x14ac:dyDescent="0.3">
      <c r="A509" s="43">
        <v>500</v>
      </c>
      <c r="B509" s="34">
        <v>1202</v>
      </c>
      <c r="C509" s="2" t="s">
        <v>177</v>
      </c>
      <c r="D509" s="2"/>
      <c r="E509" s="58" t="s">
        <v>146</v>
      </c>
      <c r="F509" s="58"/>
      <c r="G509" s="19">
        <f>G510</f>
        <v>530</v>
      </c>
    </row>
    <row r="510" spans="1:9" ht="26" hidden="1" x14ac:dyDescent="0.3">
      <c r="A510" s="43">
        <v>501</v>
      </c>
      <c r="B510" s="34">
        <v>1202</v>
      </c>
      <c r="C510" s="9" t="s">
        <v>301</v>
      </c>
      <c r="D510" s="29"/>
      <c r="E510" s="58" t="s">
        <v>93</v>
      </c>
      <c r="F510" s="58"/>
      <c r="G510" s="19">
        <f>G511</f>
        <v>530</v>
      </c>
    </row>
    <row r="511" spans="1:9" ht="39" hidden="1" x14ac:dyDescent="0.25">
      <c r="A511" s="43">
        <v>502</v>
      </c>
      <c r="B511" s="35">
        <v>1202</v>
      </c>
      <c r="C511" s="11" t="s">
        <v>301</v>
      </c>
      <c r="D511" s="4" t="s">
        <v>55</v>
      </c>
      <c r="E511" s="64" t="s">
        <v>497</v>
      </c>
      <c r="F511" s="64"/>
      <c r="G511" s="39">
        <v>530</v>
      </c>
    </row>
    <row r="512" spans="1:9" ht="14.5" customHeight="1" x14ac:dyDescent="0.3">
      <c r="A512" s="43">
        <v>503</v>
      </c>
      <c r="B512" s="34">
        <v>1300</v>
      </c>
      <c r="C512" s="9"/>
      <c r="D512" s="9"/>
      <c r="E512" s="63" t="s">
        <v>498</v>
      </c>
      <c r="F512" s="86">
        <v>15.3</v>
      </c>
      <c r="G512" s="19">
        <f>G513</f>
        <v>3.8</v>
      </c>
      <c r="H512" s="54">
        <f>G512-F512</f>
        <v>-11.5</v>
      </c>
      <c r="I512" s="92">
        <f>G512/F512*100</f>
        <v>24.83660130718954</v>
      </c>
    </row>
    <row r="513" spans="1:9" ht="26" x14ac:dyDescent="0.3">
      <c r="A513" s="43">
        <v>504</v>
      </c>
      <c r="B513" s="34">
        <v>1301</v>
      </c>
      <c r="C513" s="2"/>
      <c r="D513" s="2"/>
      <c r="E513" s="58" t="s">
        <v>499</v>
      </c>
      <c r="F513" s="87">
        <v>15.3</v>
      </c>
      <c r="G513" s="19">
        <f>G514</f>
        <v>3.8</v>
      </c>
      <c r="H513" s="54">
        <f>G513-F513</f>
        <v>-11.5</v>
      </c>
      <c r="I513" s="92">
        <f>G513/F513*100</f>
        <v>24.83660130718954</v>
      </c>
    </row>
    <row r="514" spans="1:9" ht="26" hidden="1" x14ac:dyDescent="0.3">
      <c r="A514" s="43">
        <v>505</v>
      </c>
      <c r="B514" s="34">
        <v>1301</v>
      </c>
      <c r="C514" s="2" t="s">
        <v>240</v>
      </c>
      <c r="D514" s="2"/>
      <c r="E514" s="58" t="s">
        <v>382</v>
      </c>
      <c r="F514" s="58"/>
      <c r="G514" s="19">
        <f>G515</f>
        <v>3.8</v>
      </c>
    </row>
    <row r="515" spans="1:9" ht="26" hidden="1" x14ac:dyDescent="0.3">
      <c r="A515" s="43">
        <v>506</v>
      </c>
      <c r="B515" s="34">
        <v>1301</v>
      </c>
      <c r="C515" s="2" t="s">
        <v>302</v>
      </c>
      <c r="D515" s="2"/>
      <c r="E515" s="58" t="s">
        <v>101</v>
      </c>
      <c r="F515" s="58"/>
      <c r="G515" s="19">
        <f>G516</f>
        <v>3.8</v>
      </c>
    </row>
    <row r="516" spans="1:9" ht="13" hidden="1" x14ac:dyDescent="0.25">
      <c r="A516" s="43">
        <v>507</v>
      </c>
      <c r="B516" s="35">
        <v>1301</v>
      </c>
      <c r="C516" s="4" t="s">
        <v>302</v>
      </c>
      <c r="D516" s="4" t="s">
        <v>74</v>
      </c>
      <c r="E516" s="64" t="s">
        <v>75</v>
      </c>
      <c r="F516" s="64"/>
      <c r="G516" s="39">
        <v>3.8</v>
      </c>
    </row>
    <row r="517" spans="1:9" ht="13" x14ac:dyDescent="0.3">
      <c r="A517" s="43">
        <v>508</v>
      </c>
      <c r="B517" s="35"/>
      <c r="C517" s="4"/>
      <c r="D517" s="4"/>
      <c r="E517" s="5" t="s">
        <v>32</v>
      </c>
      <c r="F517" s="87">
        <v>1532296</v>
      </c>
      <c r="G517" s="19">
        <f>G9+G93+G99+G139+G211+G277+G294+G410+G435+G486+G512+G507</f>
        <v>1555518.1</v>
      </c>
      <c r="H517" s="54">
        <f>G517-F517</f>
        <v>23222.100000000093</v>
      </c>
      <c r="I517" s="92">
        <f>G517/F517*100</f>
        <v>101.51551005810889</v>
      </c>
    </row>
    <row r="518" spans="1:9" x14ac:dyDescent="0.25">
      <c r="A518" s="84"/>
      <c r="C518" s="48"/>
      <c r="E518" s="47"/>
      <c r="F518" s="47"/>
      <c r="H518" s="40"/>
    </row>
    <row r="519" spans="1:9" x14ac:dyDescent="0.25">
      <c r="A519" s="84"/>
      <c r="D519" s="46"/>
      <c r="E519" s="40"/>
      <c r="F519" s="40"/>
      <c r="G519" s="40"/>
      <c r="H519" s="24"/>
    </row>
    <row r="520" spans="1:9" s="17" customFormat="1" ht="48.75" hidden="1" customHeight="1" x14ac:dyDescent="0.3">
      <c r="A520" s="84"/>
      <c r="B520"/>
      <c r="C520"/>
      <c r="D520" s="40" t="s">
        <v>331</v>
      </c>
      <c r="E520" s="24"/>
      <c r="F520" s="24"/>
      <c r="G520" s="24">
        <f>493803.9+82980.1+1390.5+329.2+16724.4</f>
        <v>595228.1</v>
      </c>
    </row>
    <row r="521" spans="1:9" s="17" customFormat="1" ht="13" hidden="1" x14ac:dyDescent="0.3">
      <c r="A521" s="84"/>
      <c r="B521"/>
      <c r="C521"/>
      <c r="D521" s="17" t="s">
        <v>332</v>
      </c>
      <c r="E521" s="79"/>
      <c r="F521" s="79"/>
      <c r="G521" s="53">
        <f>949672+7618+3000</f>
        <v>960290</v>
      </c>
    </row>
    <row r="522" spans="1:9" s="17" customFormat="1" ht="13" hidden="1" x14ac:dyDescent="0.3">
      <c r="A522" s="84"/>
      <c r="B522"/>
      <c r="C522"/>
      <c r="D522" s="17" t="s">
        <v>333</v>
      </c>
      <c r="E522" s="79">
        <f>E520+E521</f>
        <v>0</v>
      </c>
      <c r="F522" s="79"/>
      <c r="G522" s="53">
        <f>SUM(G520:G521)</f>
        <v>1555518.1</v>
      </c>
    </row>
    <row r="523" spans="1:9" hidden="1" x14ac:dyDescent="0.25"/>
    <row r="524" spans="1:9" hidden="1" x14ac:dyDescent="0.25">
      <c r="G524"/>
    </row>
    <row r="525" spans="1:9" x14ac:dyDescent="0.25">
      <c r="G525"/>
    </row>
    <row r="526" spans="1:9" x14ac:dyDescent="0.25">
      <c r="G526"/>
    </row>
  </sheetData>
  <autoFilter ref="A7:G522" xr:uid="{00000000-0009-0000-0000-000006000000}">
    <filterColumn colId="2">
      <filters blank="1"/>
    </filterColumn>
    <filterColumn colId="3">
      <filters blank="1"/>
    </filterColumn>
  </autoFilter>
  <mergeCells count="5">
    <mergeCell ref="D1:G1"/>
    <mergeCell ref="D2:G2"/>
    <mergeCell ref="D3:G3"/>
    <mergeCell ref="D4:G4"/>
    <mergeCell ref="A5:G5"/>
  </mergeCells>
  <pageMargins left="0.25" right="0.17" top="0.18" bottom="0.18" header="0" footer="0"/>
  <pageSetup paperSize="9" scale="85" fitToHeight="2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Прил.3-2024г.  </vt:lpstr>
      <vt:lpstr>Прил.7,-2024г.</vt:lpstr>
      <vt:lpstr>СРАВНЕНИЕ1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Cheremnih</cp:lastModifiedBy>
  <cp:lastPrinted>2024-08-01T05:04:33Z</cp:lastPrinted>
  <dcterms:created xsi:type="dcterms:W3CDTF">1996-10-08T23:32:33Z</dcterms:created>
  <dcterms:modified xsi:type="dcterms:W3CDTF">2024-08-01T05:17:14Z</dcterms:modified>
</cp:coreProperties>
</file>